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90" firstSheet="1" activeTab="3"/>
  </bookViews>
  <sheets>
    <sheet name="Aliments" sheetId="1" state="hidden" r:id="rId1"/>
    <sheet name="Ingredients" sheetId="2" r:id="rId2"/>
    <sheet name="Catégories" sheetId="3" state="hidden" r:id="rId3"/>
    <sheet name="CALCULETTE_TRAITEUR" sheetId="4" r:id="rId4"/>
  </sheets>
  <definedNames>
    <definedName name="CONSERVATION">'Catégories'!$D$3:$D$7</definedName>
    <definedName name="EMBALLAGE">'Catégories'!$B$3:$B$4</definedName>
    <definedName name="EMBALLAGES">'Catégories'!$R$7:$R$10</definedName>
    <definedName name="ff">'Catégories'!$R$8:$R$10</definedName>
    <definedName name="Local">'Catégories'!$H$4</definedName>
    <definedName name="Loin">'Catégories'!$H$6</definedName>
    <definedName name="MAT_EMBALL">'Catégories'!$R$7:$R$11</definedName>
    <definedName name="MATERIAUX">'Catégories'!$R$8:$R$10</definedName>
    <definedName name="Mediterranee">'Catégories'!$H$5</definedName>
    <definedName name="MODE_CONSERVATION">'Ingredients'!$Q$2:$T$2</definedName>
    <definedName name="MODES">'Catégories'!$O$3:$O$23</definedName>
    <definedName name="Mois">#REF!</definedName>
    <definedName name="NOM_AUTRE">'Ingredients'!$B$5:$B$16</definedName>
    <definedName name="NOM_DESSERT">'Ingredients'!$B$17:$B$20</definedName>
    <definedName name="NOM_FRUITS">'Ingredients'!$B$21:$B$45</definedName>
    <definedName name="NOM_INGREDIENTS">'Ingredients'!$B$6:$B$104</definedName>
    <definedName name="NOM_LAITAGES">'Ingredients'!$B$78:$B$85</definedName>
    <definedName name="NOM_LEGUMES">'Ingredients'!$B$46:$B$77</definedName>
    <definedName name="NOM_POISSON">'Ingredients'!$B$86:$B$89</definedName>
    <definedName name="NOM_VIANDE">'Ingredients'!$B$90:$B$104</definedName>
    <definedName name="ORIGINE">'Catégories'!$F$3:$F$6</definedName>
    <definedName name="OUINON">'Catégories'!$V$6:$V$7</definedName>
    <definedName name="PREPARATION">'Catégories'!$K$3:$K$4</definedName>
    <definedName name="SAISON">'Catégories'!$C$3:$C$5</definedName>
  </definedNames>
  <calcPr fullCalcOnLoad="1"/>
</workbook>
</file>

<file path=xl/comments1.xml><?xml version="1.0" encoding="utf-8"?>
<comments xmlns="http://schemas.openxmlformats.org/spreadsheetml/2006/main">
  <authors>
    <author>Jadaud</author>
    <author>.</author>
    <author>lycee</author>
    <author>David</author>
  </authors>
  <commentList>
    <comment ref="C88" authorId="0">
      <text>
        <r>
          <rPr>
            <b/>
            <sz val="8"/>
            <rFont val="Tahoma"/>
            <family val="0"/>
          </rPr>
          <t>Jadaud:</t>
        </r>
        <r>
          <rPr>
            <sz val="8"/>
            <rFont val="Tahoma"/>
            <family val="0"/>
          </rPr>
          <t xml:space="preserve">
BC v6.1</t>
        </r>
      </text>
    </comment>
    <comment ref="C89" authorId="0">
      <text>
        <r>
          <rPr>
            <b/>
            <sz val="8"/>
            <rFont val="Tahoma"/>
            <family val="0"/>
          </rPr>
          <t>Jadaud:</t>
        </r>
        <r>
          <rPr>
            <sz val="8"/>
            <rFont val="Tahoma"/>
            <family val="0"/>
          </rPr>
          <t xml:space="preserve">
BC v6.1</t>
        </r>
      </text>
    </comment>
    <comment ref="D83" authorId="0">
      <text>
        <r>
          <rPr>
            <b/>
            <sz val="8"/>
            <rFont val="Tahoma"/>
            <family val="0"/>
          </rPr>
          <t>Jadaud:</t>
        </r>
        <r>
          <rPr>
            <sz val="8"/>
            <rFont val="Tahoma"/>
            <family val="0"/>
          </rPr>
          <t xml:space="preserve">
Source : JM Jancovici (sur le site www.manicore.fr)</t>
        </r>
      </text>
    </comment>
    <comment ref="C54" authorId="0">
      <text>
        <r>
          <rPr>
            <b/>
            <sz val="8"/>
            <rFont val="Tahoma"/>
            <family val="0"/>
          </rPr>
          <t>Jadaud:</t>
        </r>
        <r>
          <rPr>
            <sz val="8"/>
            <rFont val="Tahoma"/>
            <family val="0"/>
          </rPr>
          <t xml:space="preserve">
Source BC v6.1
Ne tiens pas compte de la stérilisation UHT</t>
        </r>
      </text>
    </comment>
    <comment ref="C47" authorId="0">
      <text>
        <r>
          <rPr>
            <sz val="8"/>
            <rFont val="Tahoma"/>
            <family val="0"/>
          </rPr>
          <t>BC V6.1</t>
        </r>
      </text>
    </comment>
    <comment ref="C48" authorId="0">
      <text>
        <r>
          <rPr>
            <b/>
            <sz val="8"/>
            <rFont val="Tahoma"/>
            <family val="0"/>
          </rPr>
          <t>Jadaud:</t>
        </r>
        <r>
          <rPr>
            <sz val="8"/>
            <rFont val="Tahoma"/>
            <family val="0"/>
          </rPr>
          <t xml:space="preserve">
BC v6.1</t>
        </r>
      </text>
    </comment>
    <comment ref="C104" authorId="0">
      <text>
        <r>
          <rPr>
            <b/>
            <sz val="8"/>
            <rFont val="Tahoma"/>
            <family val="0"/>
          </rPr>
          <t>Jadaud:</t>
        </r>
        <r>
          <rPr>
            <sz val="8"/>
            <rFont val="Tahoma"/>
            <family val="0"/>
          </rPr>
          <t xml:space="preserve">
BC V6.1</t>
        </r>
      </text>
    </comment>
    <comment ref="C15" authorId="0">
      <text>
        <r>
          <rPr>
            <b/>
            <sz val="8"/>
            <rFont val="Tahoma"/>
            <family val="0"/>
          </rPr>
          <t>Jadaud:</t>
        </r>
        <r>
          <rPr>
            <sz val="8"/>
            <rFont val="Tahoma"/>
            <family val="0"/>
          </rPr>
          <t xml:space="preserve">
BC v6.1</t>
        </r>
      </text>
    </comment>
    <comment ref="C67" authorId="0">
      <text>
        <r>
          <rPr>
            <b/>
            <sz val="8"/>
            <rFont val="Tahoma"/>
            <family val="0"/>
          </rPr>
          <t>Jadaud:</t>
        </r>
        <r>
          <rPr>
            <sz val="8"/>
            <rFont val="Tahoma"/>
            <family val="0"/>
          </rPr>
          <t xml:space="preserve">
BC v6.1</t>
        </r>
      </text>
    </comment>
    <comment ref="C18" authorId="0">
      <text>
        <r>
          <rPr>
            <b/>
            <sz val="8"/>
            <rFont val="Tahoma"/>
            <family val="0"/>
          </rPr>
          <t xml:space="preserve">Jadaud:
15 % d'humidité
BC v6.1
</t>
        </r>
      </text>
    </comment>
    <comment ref="C58" authorId="0">
      <text>
        <r>
          <rPr>
            <b/>
            <sz val="8"/>
            <rFont val="Tahoma"/>
            <family val="0"/>
          </rPr>
          <t>Jadaud:</t>
        </r>
        <r>
          <rPr>
            <sz val="8"/>
            <rFont val="Tahoma"/>
            <family val="0"/>
          </rPr>
          <t xml:space="preserve">
Estimation D. Jadaud</t>
        </r>
      </text>
    </comment>
    <comment ref="C43" authorId="0">
      <text>
        <r>
          <rPr>
            <b/>
            <sz val="8"/>
            <rFont val="Tahoma"/>
            <family val="0"/>
          </rPr>
          <t>Jadaud:</t>
        </r>
        <r>
          <rPr>
            <sz val="8"/>
            <rFont val="Tahoma"/>
            <family val="0"/>
          </rPr>
          <t xml:space="preserve">
BC V6.1</t>
        </r>
      </text>
    </comment>
    <comment ref="C38" authorId="0">
      <text>
        <r>
          <rPr>
            <b/>
            <sz val="8"/>
            <rFont val="Tahoma"/>
            <family val="0"/>
          </rPr>
          <t>Jadaud:</t>
        </r>
        <r>
          <rPr>
            <sz val="8"/>
            <rFont val="Tahoma"/>
            <family val="0"/>
          </rPr>
          <t xml:space="preserve">
BC v6.1</t>
        </r>
      </text>
    </comment>
    <comment ref="C79" authorId="0">
      <text>
        <r>
          <rPr>
            <b/>
            <sz val="8"/>
            <rFont val="Tahoma"/>
            <family val="0"/>
          </rPr>
          <t>Jadaud:</t>
        </r>
        <r>
          <rPr>
            <sz val="8"/>
            <rFont val="Tahoma"/>
            <family val="0"/>
          </rPr>
          <t xml:space="preserve">
BC v6.1</t>
        </r>
      </text>
    </comment>
    <comment ref="C102" authorId="0">
      <text>
        <r>
          <rPr>
            <b/>
            <sz val="8"/>
            <rFont val="Tahoma"/>
            <family val="0"/>
          </rPr>
          <t>Jadaud:</t>
        </r>
        <r>
          <rPr>
            <sz val="8"/>
            <rFont val="Tahoma"/>
            <family val="0"/>
          </rPr>
          <t xml:space="preserve">
BC v6.1</t>
        </r>
      </text>
    </comment>
    <comment ref="C19" authorId="0">
      <text>
        <r>
          <rPr>
            <b/>
            <sz val="8"/>
            <rFont val="Tahoma"/>
            <family val="0"/>
          </rPr>
          <t>Jadaud:</t>
        </r>
        <r>
          <rPr>
            <sz val="8"/>
            <rFont val="Tahoma"/>
            <family val="0"/>
          </rPr>
          <t xml:space="preserve">
BC v6.1</t>
        </r>
      </text>
    </comment>
    <comment ref="C62" authorId="0">
      <text>
        <r>
          <rPr>
            <b/>
            <sz val="8"/>
            <rFont val="Tahoma"/>
            <family val="0"/>
          </rPr>
          <t>Jadaud:
BC v6.1</t>
        </r>
      </text>
    </comment>
    <comment ref="C68" authorId="0">
      <text>
        <r>
          <rPr>
            <b/>
            <sz val="8"/>
            <rFont val="Tahoma"/>
            <family val="0"/>
          </rPr>
          <t>Jadaud:</t>
        </r>
        <r>
          <rPr>
            <sz val="8"/>
            <rFont val="Tahoma"/>
            <family val="0"/>
          </rPr>
          <t xml:space="preserve">
Estimation personnelle : identique au canard</t>
        </r>
      </text>
    </comment>
    <comment ref="C56" authorId="0">
      <text>
        <r>
          <rPr>
            <b/>
            <sz val="8"/>
            <rFont val="Tahoma"/>
            <family val="0"/>
          </rPr>
          <t>Jadaud:</t>
        </r>
        <r>
          <rPr>
            <sz val="8"/>
            <rFont val="Tahoma"/>
            <family val="0"/>
          </rPr>
          <t xml:space="preserve">
BC v6.1
Valeur retenue pour volaille et gibier</t>
        </r>
      </text>
    </comment>
    <comment ref="C83" authorId="0">
      <text>
        <r>
          <rPr>
            <b/>
            <sz val="8"/>
            <rFont val="Tahoma"/>
            <family val="0"/>
          </rPr>
          <t>Jadaud:
BC v6.1</t>
        </r>
      </text>
    </comment>
    <comment ref="C96" authorId="0">
      <text>
        <r>
          <rPr>
            <b/>
            <sz val="8"/>
            <rFont val="Tahoma"/>
            <family val="0"/>
          </rPr>
          <t>Jadaud:</t>
        </r>
        <r>
          <rPr>
            <sz val="8"/>
            <rFont val="Tahoma"/>
            <family val="0"/>
          </rPr>
          <t xml:space="preserve">
Etude Climatop
Riz issu de cultures inondées, étuvé et raffiné</t>
        </r>
      </text>
    </comment>
    <comment ref="C74" authorId="0">
      <text>
        <r>
          <rPr>
            <b/>
            <sz val="8"/>
            <rFont val="Tahoma"/>
            <family val="0"/>
          </rPr>
          <t xml:space="preserve">Jadaud:
</t>
        </r>
        <r>
          <rPr>
            <sz val="8"/>
            <rFont val="Tahoma"/>
            <family val="2"/>
          </rPr>
          <t>Estimation personnelle
BC v6.1 : "[Le raisonnement pour la farine] ne vaut pas pour les pâtes sèches, qui ont à peu près le même taux d’humidité que la farine, supposent des consommations intermédiaires non négligeables (fonctionnement des machines, cuisson), des intrants (dont les matériaux d’emballage), et enfin mettent en jeu du transport jusqu’au consommateur bien plus important que pour le pain plus de kilomètres, avec des densités de chargement qui sont peu élevées)."
En triplant les émissions liées à la fabrication et celles du transport, on obtient 150 kg éq C / t de pâtes.
Le transport jusqu'au consommateur final est pris en compte par ailleurs.
Le tableur Opération Carbone propose la valeur de 150 kg éq C / t</t>
        </r>
      </text>
    </comment>
    <comment ref="C71" authorId="0">
      <text>
        <r>
          <rPr>
            <b/>
            <sz val="8"/>
            <rFont val="Tahoma"/>
            <family val="0"/>
          </rPr>
          <t>Jadaud:</t>
        </r>
        <r>
          <rPr>
            <sz val="8"/>
            <rFont val="Tahoma"/>
            <family val="0"/>
          </rPr>
          <t xml:space="preserve">
BC v6.1</t>
        </r>
      </text>
    </comment>
    <comment ref="C51" authorId="0">
      <text>
        <r>
          <rPr>
            <b/>
            <sz val="8"/>
            <rFont val="Tahoma"/>
            <family val="0"/>
          </rPr>
          <t>Jadaud:</t>
        </r>
        <r>
          <rPr>
            <sz val="8"/>
            <rFont val="Tahoma"/>
            <family val="0"/>
          </rPr>
          <t xml:space="preserve">
BC V6.1</t>
        </r>
      </text>
    </comment>
    <comment ref="C100" authorId="0">
      <text>
        <r>
          <rPr>
            <b/>
            <sz val="8"/>
            <rFont val="Tahoma"/>
            <family val="0"/>
          </rPr>
          <t>Jadaud:</t>
        </r>
        <r>
          <rPr>
            <sz val="8"/>
            <rFont val="Tahoma"/>
            <family val="0"/>
          </rPr>
          <t xml:space="preserve">
BC v6.1</t>
        </r>
      </text>
    </comment>
    <comment ref="C75" authorId="1">
      <text>
        <r>
          <rPr>
            <b/>
            <sz val="8"/>
            <rFont val="Tahoma"/>
            <family val="0"/>
          </rPr>
          <t>BC v6.1</t>
        </r>
      </text>
    </comment>
    <comment ref="C91" authorId="1">
      <text>
        <r>
          <rPr>
            <b/>
            <sz val="8"/>
            <rFont val="Tahoma"/>
            <family val="0"/>
          </rPr>
          <t>BC v6.1</t>
        </r>
      </text>
    </comment>
    <comment ref="C17" authorId="1">
      <text>
        <r>
          <rPr>
            <b/>
            <sz val="8"/>
            <rFont val="Tahoma"/>
            <family val="0"/>
          </rPr>
          <t>BC v6.1</t>
        </r>
      </text>
    </comment>
    <comment ref="D90" authorId="0">
      <text>
        <r>
          <rPr>
            <b/>
            <sz val="8"/>
            <rFont val="Tahoma"/>
            <family val="0"/>
          </rPr>
          <t>Jadaud:</t>
        </r>
        <r>
          <rPr>
            <sz val="8"/>
            <rFont val="Tahoma"/>
            <family val="0"/>
          </rPr>
          <t xml:space="preserve">
Source : tableur Opération Carbone</t>
        </r>
      </text>
    </comment>
    <comment ref="D79" authorId="0">
      <text>
        <r>
          <rPr>
            <b/>
            <sz val="8"/>
            <rFont val="Tahoma"/>
            <family val="0"/>
          </rPr>
          <t>Jadaud:</t>
        </r>
        <r>
          <rPr>
            <sz val="8"/>
            <rFont val="Tahoma"/>
            <family val="0"/>
          </rPr>
          <t xml:space="preserve">
Estimation personnelle sur la base du poulet</t>
        </r>
      </text>
    </comment>
    <comment ref="D56" authorId="0">
      <text>
        <r>
          <rPr>
            <b/>
            <sz val="8"/>
            <rFont val="Tahoma"/>
            <family val="0"/>
          </rPr>
          <t>Jadaud:</t>
        </r>
        <r>
          <rPr>
            <sz val="8"/>
            <rFont val="Tahoma"/>
            <family val="0"/>
          </rPr>
          <t xml:space="preserve">
Estimation personnelle sur la base du poulet</t>
        </r>
      </text>
    </comment>
    <comment ref="D68" authorId="0">
      <text>
        <r>
          <rPr>
            <b/>
            <sz val="8"/>
            <rFont val="Tahoma"/>
            <family val="0"/>
          </rPr>
          <t>Jadaud:</t>
        </r>
        <r>
          <rPr>
            <sz val="8"/>
            <rFont val="Tahoma"/>
            <family val="0"/>
          </rPr>
          <t xml:space="preserve">
Estimation personnelle sur la base du canard</t>
        </r>
      </text>
    </comment>
    <comment ref="D21" authorId="0">
      <text>
        <r>
          <rPr>
            <b/>
            <sz val="8"/>
            <rFont val="Tahoma"/>
            <family val="0"/>
          </rPr>
          <t>Jadaud:</t>
        </r>
        <r>
          <rPr>
            <sz val="8"/>
            <rFont val="Tahoma"/>
            <family val="0"/>
          </rPr>
          <t xml:space="preserve">
Source : tableur Opération Carbone</t>
        </r>
      </text>
    </comment>
    <comment ref="D54" authorId="0">
      <text>
        <r>
          <rPr>
            <b/>
            <sz val="8"/>
            <rFont val="Tahoma"/>
            <family val="0"/>
          </rPr>
          <t>Jadaud:</t>
        </r>
        <r>
          <rPr>
            <sz val="8"/>
            <rFont val="Tahoma"/>
            <family val="0"/>
          </rPr>
          <t xml:space="preserve">
Source : tableur Opération Carbone</t>
        </r>
      </text>
    </comment>
    <comment ref="D19" authorId="0">
      <text>
        <r>
          <rPr>
            <b/>
            <sz val="8"/>
            <rFont val="Tahoma"/>
            <family val="0"/>
          </rPr>
          <t>Jadaud:</t>
        </r>
        <r>
          <rPr>
            <sz val="8"/>
            <rFont val="Tahoma"/>
            <family val="0"/>
          </rPr>
          <t xml:space="preserve">
Source : tableur Opération Carbone</t>
        </r>
      </text>
    </comment>
    <comment ref="D102" authorId="0">
      <text>
        <r>
          <rPr>
            <b/>
            <sz val="8"/>
            <rFont val="Tahoma"/>
            <family val="0"/>
          </rPr>
          <t>Jadaud:</t>
        </r>
        <r>
          <rPr>
            <sz val="8"/>
            <rFont val="Tahoma"/>
            <family val="0"/>
          </rPr>
          <t xml:space="preserve">
Source : tableur Opération Carbone</t>
        </r>
      </text>
    </comment>
    <comment ref="D88" authorId="0">
      <text>
        <r>
          <rPr>
            <b/>
            <sz val="8"/>
            <rFont val="Tahoma"/>
            <family val="0"/>
          </rPr>
          <t>Jadaud:</t>
        </r>
        <r>
          <rPr>
            <sz val="8"/>
            <rFont val="Tahoma"/>
            <family val="0"/>
          </rPr>
          <t xml:space="preserve">
Source : tableur Opération Carbone</t>
        </r>
      </text>
    </comment>
    <comment ref="D39" authorId="0">
      <text>
        <r>
          <rPr>
            <b/>
            <sz val="8"/>
            <rFont val="Tahoma"/>
            <family val="0"/>
          </rPr>
          <t>Jadaud:</t>
        </r>
        <r>
          <rPr>
            <sz val="8"/>
            <rFont val="Tahoma"/>
            <family val="0"/>
          </rPr>
          <t xml:space="preserve">
Estimation personnelle sur la base du poulet </t>
        </r>
      </text>
    </comment>
    <comment ref="D62" authorId="0">
      <text>
        <r>
          <rPr>
            <b/>
            <sz val="8"/>
            <rFont val="Tahoma"/>
            <family val="0"/>
          </rPr>
          <t>Jadaud:</t>
        </r>
        <r>
          <rPr>
            <sz val="8"/>
            <rFont val="Tahoma"/>
            <family val="0"/>
          </rPr>
          <t xml:space="preserve">
Source : tableur Opération Carbone</t>
        </r>
      </text>
    </comment>
    <comment ref="D36" authorId="0">
      <text>
        <r>
          <rPr>
            <b/>
            <sz val="8"/>
            <rFont val="Tahoma"/>
            <family val="0"/>
          </rPr>
          <t>Jadaud:</t>
        </r>
        <r>
          <rPr>
            <sz val="8"/>
            <rFont val="Tahoma"/>
            <family val="0"/>
          </rPr>
          <t xml:space="preserve">
Source : tableur Opération Carbone</t>
        </r>
      </text>
    </comment>
    <comment ref="D47" authorId="0">
      <text>
        <r>
          <rPr>
            <b/>
            <sz val="8"/>
            <rFont val="Tahoma"/>
            <family val="0"/>
          </rPr>
          <t>Jadaud:</t>
        </r>
        <r>
          <rPr>
            <sz val="8"/>
            <rFont val="Tahoma"/>
            <family val="0"/>
          </rPr>
          <t xml:space="preserve">
Source : tableur Opération Carbone</t>
        </r>
      </text>
    </comment>
    <comment ref="D48" authorId="0">
      <text>
        <r>
          <rPr>
            <b/>
            <sz val="8"/>
            <rFont val="Tahoma"/>
            <family val="0"/>
          </rPr>
          <t>Jadaud:</t>
        </r>
        <r>
          <rPr>
            <sz val="8"/>
            <rFont val="Tahoma"/>
            <family val="0"/>
          </rPr>
          <t xml:space="preserve">
Source : tableur Opération Carbone</t>
        </r>
      </text>
    </comment>
    <comment ref="D104" authorId="0">
      <text>
        <r>
          <rPr>
            <b/>
            <sz val="8"/>
            <rFont val="Tahoma"/>
            <family val="0"/>
          </rPr>
          <t>Jadaud:</t>
        </r>
        <r>
          <rPr>
            <sz val="8"/>
            <rFont val="Tahoma"/>
            <family val="0"/>
          </rPr>
          <t xml:space="preserve">
Source : tableur Opération Carbone</t>
        </r>
      </text>
    </comment>
    <comment ref="D15" authorId="0">
      <text>
        <r>
          <rPr>
            <b/>
            <sz val="8"/>
            <rFont val="Tahoma"/>
            <family val="0"/>
          </rPr>
          <t>Jadaud:</t>
        </r>
        <r>
          <rPr>
            <sz val="8"/>
            <rFont val="Tahoma"/>
            <family val="0"/>
          </rPr>
          <t xml:space="preserve">
Source : tableur Opération Carbone</t>
        </r>
      </text>
    </comment>
    <comment ref="C36" authorId="0">
      <text>
        <r>
          <rPr>
            <b/>
            <sz val="8"/>
            <rFont val="Tahoma"/>
            <family val="0"/>
          </rPr>
          <t>Jadaud:</t>
        </r>
        <r>
          <rPr>
            <sz val="8"/>
            <rFont val="Tahoma"/>
            <family val="0"/>
          </rPr>
          <t xml:space="preserve">
Estimation personnelle sur la base du beurre</t>
        </r>
      </text>
    </comment>
    <comment ref="E1" authorId="0">
      <text>
        <r>
          <rPr>
            <b/>
            <sz val="8"/>
            <rFont val="Tahoma"/>
            <family val="0"/>
          </rPr>
          <t>Jadaud:</t>
        </r>
        <r>
          <rPr>
            <sz val="8"/>
            <rFont val="Tahoma"/>
            <family val="0"/>
          </rPr>
          <t xml:space="preserve">
Majoration hors saison par défaut : + 700
BC v6.1 propose 700 kg éq C / t, le tableur Opération Carbone 730 kg éq C / t
Zone de transition : + 200GFE </t>
        </r>
      </text>
    </comment>
    <comment ref="D67" authorId="2">
      <text>
        <r>
          <rPr>
            <b/>
            <sz val="8"/>
            <rFont val="Tahoma"/>
            <family val="0"/>
          </rPr>
          <t xml:space="preserve">Jadaud:
</t>
        </r>
        <r>
          <rPr>
            <sz val="8"/>
            <rFont val="Tahoma"/>
            <family val="2"/>
          </rPr>
          <t>Source : tableur Opération Carbone</t>
        </r>
        <r>
          <rPr>
            <sz val="8"/>
            <rFont val="Tahoma"/>
            <family val="0"/>
          </rPr>
          <t xml:space="preserve">
</t>
        </r>
      </text>
    </comment>
    <comment ref="C5" authorId="2">
      <text>
        <r>
          <rPr>
            <sz val="8"/>
            <rFont val="Tahoma"/>
            <family val="2"/>
          </rPr>
          <t>Estimation D. Jadaud sur la base des données BC 6.1 et Agreste</t>
        </r>
      </text>
    </comment>
    <comment ref="D5" authorId="2">
      <text>
        <r>
          <rPr>
            <b/>
            <sz val="8"/>
            <rFont val="Tahoma"/>
            <family val="0"/>
          </rPr>
          <t xml:space="preserve">Jadaud
</t>
        </r>
        <r>
          <rPr>
            <sz val="8"/>
            <rFont val="Tahoma"/>
            <family val="2"/>
          </rPr>
          <t>Tableur Opération Carbone</t>
        </r>
      </text>
    </comment>
    <comment ref="D51" authorId="2">
      <text>
        <r>
          <rPr>
            <b/>
            <sz val="8"/>
            <rFont val="Tahoma"/>
            <family val="0"/>
          </rPr>
          <t xml:space="preserve">Jadaud: 
</t>
        </r>
        <r>
          <rPr>
            <sz val="8"/>
            <rFont val="Tahoma"/>
            <family val="2"/>
          </rPr>
          <t>Estimation personnelle</t>
        </r>
        <r>
          <rPr>
            <sz val="8"/>
            <rFont val="Tahoma"/>
            <family val="0"/>
          </rPr>
          <t xml:space="preserve">
</t>
        </r>
      </text>
    </comment>
    <comment ref="D100" authorId="2">
      <text>
        <r>
          <rPr>
            <b/>
            <sz val="8"/>
            <rFont val="Tahoma"/>
            <family val="0"/>
          </rPr>
          <t xml:space="preserve">Jadaud :
</t>
        </r>
        <r>
          <rPr>
            <sz val="8"/>
            <rFont val="Tahoma"/>
            <family val="2"/>
          </rPr>
          <t>Estimation personnelle</t>
        </r>
        <r>
          <rPr>
            <sz val="8"/>
            <rFont val="Tahoma"/>
            <family val="0"/>
          </rPr>
          <t xml:space="preserve">
</t>
        </r>
      </text>
    </comment>
    <comment ref="D17" authorId="2">
      <text>
        <r>
          <rPr>
            <b/>
            <sz val="8"/>
            <rFont val="Tahoma"/>
            <family val="0"/>
          </rPr>
          <t xml:space="preserve">Jadaud :
</t>
        </r>
        <r>
          <rPr>
            <sz val="8"/>
            <rFont val="Tahoma"/>
            <family val="2"/>
          </rPr>
          <t>Estimation personnelle</t>
        </r>
        <r>
          <rPr>
            <sz val="8"/>
            <rFont val="Tahoma"/>
            <family val="0"/>
          </rPr>
          <t xml:space="preserve">
</t>
        </r>
      </text>
    </comment>
    <comment ref="D75" authorId="2">
      <text>
        <r>
          <rPr>
            <b/>
            <sz val="8"/>
            <rFont val="Tahoma"/>
            <family val="0"/>
          </rPr>
          <t xml:space="preserve">Jadaud :
</t>
        </r>
        <r>
          <rPr>
            <sz val="8"/>
            <rFont val="Tahoma"/>
            <family val="2"/>
          </rPr>
          <t>Estimation personnelle</t>
        </r>
        <r>
          <rPr>
            <sz val="8"/>
            <rFont val="Tahoma"/>
            <family val="0"/>
          </rPr>
          <t xml:space="preserve">
</t>
        </r>
      </text>
    </comment>
    <comment ref="D80" authorId="2">
      <text>
        <r>
          <rPr>
            <b/>
            <sz val="8"/>
            <rFont val="Tahoma"/>
            <family val="0"/>
          </rPr>
          <t xml:space="preserve">Jadaud :
</t>
        </r>
        <r>
          <rPr>
            <sz val="8"/>
            <rFont val="Tahoma"/>
            <family val="2"/>
          </rPr>
          <t>Estimation personnelle</t>
        </r>
        <r>
          <rPr>
            <sz val="8"/>
            <rFont val="Tahoma"/>
            <family val="0"/>
          </rPr>
          <t xml:space="preserve">
</t>
        </r>
      </text>
    </comment>
    <comment ref="D91" authorId="2">
      <text>
        <r>
          <rPr>
            <b/>
            <sz val="8"/>
            <rFont val="Tahoma"/>
            <family val="0"/>
          </rPr>
          <t xml:space="preserve">Jadaud :
</t>
        </r>
        <r>
          <rPr>
            <sz val="8"/>
            <rFont val="Tahoma"/>
            <family val="2"/>
          </rPr>
          <t>Estimation personnelle</t>
        </r>
        <r>
          <rPr>
            <sz val="8"/>
            <rFont val="Tahoma"/>
            <family val="0"/>
          </rPr>
          <t xml:space="preserve">
</t>
        </r>
      </text>
    </comment>
    <comment ref="C80" authorId="1">
      <text>
        <r>
          <rPr>
            <b/>
            <sz val="8"/>
            <rFont val="Tahoma"/>
            <family val="0"/>
          </rPr>
          <t>BC v6.1</t>
        </r>
      </text>
    </comment>
    <comment ref="Q75" authorId="2">
      <text>
        <r>
          <rPr>
            <b/>
            <sz val="8"/>
            <rFont val="Tahoma"/>
            <family val="0"/>
          </rPr>
          <t>Tableur Opération Carbone</t>
        </r>
      </text>
    </comment>
    <comment ref="Q80" authorId="2">
      <text>
        <r>
          <rPr>
            <b/>
            <sz val="8"/>
            <rFont val="Tahoma"/>
            <family val="0"/>
          </rPr>
          <t>Tableur Opération Carbone</t>
        </r>
      </text>
    </comment>
    <comment ref="Q91" authorId="2">
      <text>
        <r>
          <rPr>
            <b/>
            <sz val="8"/>
            <rFont val="Tahoma"/>
            <family val="0"/>
          </rPr>
          <t>Tableur Opération Carbone</t>
        </r>
      </text>
    </comment>
    <comment ref="S2" authorId="3">
      <text>
        <r>
          <rPr>
            <sz val="9"/>
            <rFont val="Tahoma"/>
            <family val="0"/>
          </rPr>
          <t xml:space="preserve">Source : Opération Carbone
</t>
        </r>
      </text>
    </comment>
    <comment ref="D18" authorId="3">
      <text>
        <r>
          <rPr>
            <b/>
            <sz val="9"/>
            <rFont val="Tahoma"/>
            <family val="0"/>
          </rPr>
          <t>Valeur retenue par défaut</t>
        </r>
      </text>
    </comment>
    <comment ref="D58" authorId="3">
      <text>
        <r>
          <rPr>
            <b/>
            <sz val="9"/>
            <rFont val="Tahoma"/>
            <family val="0"/>
          </rPr>
          <t>Valeur retenue par défaut</t>
        </r>
        <r>
          <rPr>
            <sz val="9"/>
            <rFont val="Tahoma"/>
            <family val="0"/>
          </rPr>
          <t xml:space="preserve">
</t>
        </r>
      </text>
    </comment>
    <comment ref="D43" authorId="3">
      <text>
        <r>
          <rPr>
            <b/>
            <sz val="9"/>
            <rFont val="Tahoma"/>
            <family val="0"/>
          </rPr>
          <t>Valeur retenue par défaut</t>
        </r>
        <r>
          <rPr>
            <sz val="9"/>
            <rFont val="Tahoma"/>
            <family val="0"/>
          </rPr>
          <t xml:space="preserve">
</t>
        </r>
      </text>
    </comment>
    <comment ref="D96" authorId="3">
      <text>
        <r>
          <rPr>
            <b/>
            <sz val="9"/>
            <rFont val="Tahoma"/>
            <family val="0"/>
          </rPr>
          <t>Valeur retenue par défaut</t>
        </r>
        <r>
          <rPr>
            <sz val="9"/>
            <rFont val="Tahoma"/>
            <family val="0"/>
          </rPr>
          <t xml:space="preserve">
</t>
        </r>
      </text>
    </comment>
    <comment ref="D74" authorId="3">
      <text>
        <r>
          <rPr>
            <b/>
            <sz val="9"/>
            <rFont val="Tahoma"/>
            <family val="0"/>
          </rPr>
          <t>Valeur retenue par défaut</t>
        </r>
        <r>
          <rPr>
            <sz val="9"/>
            <rFont val="Tahoma"/>
            <family val="0"/>
          </rPr>
          <t xml:space="preserve">
</t>
        </r>
      </text>
    </comment>
    <comment ref="D71" authorId="3">
      <text>
        <r>
          <rPr>
            <b/>
            <sz val="9"/>
            <rFont val="Tahoma"/>
            <family val="0"/>
          </rPr>
          <t>Valeur retenue par défaut</t>
        </r>
        <r>
          <rPr>
            <sz val="9"/>
            <rFont val="Tahoma"/>
            <family val="0"/>
          </rPr>
          <t xml:space="preserve">
</t>
        </r>
      </text>
    </comment>
    <comment ref="Q2" authorId="3">
      <text>
        <r>
          <rPr>
            <sz val="9"/>
            <rFont val="Tahoma"/>
            <family val="2"/>
          </rPr>
          <t>A partir du tableur Opération Carbone</t>
        </r>
        <r>
          <rPr>
            <sz val="9"/>
            <rFont val="Tahoma"/>
            <family val="0"/>
          </rPr>
          <t xml:space="preserve">
</t>
        </r>
      </text>
    </comment>
    <comment ref="R2" authorId="3">
      <text>
        <r>
          <rPr>
            <sz val="9"/>
            <rFont val="Tahoma"/>
            <family val="0"/>
          </rPr>
          <t>Estimation personnelle : 80 g éq C / kg de fruits et légumes dans l'IAA + emballage estimé à 48 g éq C / kg
Source : L'impact de nos choix alimentaires sur le climat</t>
        </r>
      </text>
    </comment>
    <comment ref="T2" authorId="3">
      <text>
        <r>
          <rPr>
            <sz val="9"/>
            <rFont val="Tahoma"/>
            <family val="0"/>
          </rPr>
          <t xml:space="preserve">Jadaud:
A partir du tableur Opération Carbone
</t>
        </r>
      </text>
    </comment>
    <comment ref="U2" authorId="3">
      <text>
        <r>
          <rPr>
            <b/>
            <sz val="9"/>
            <rFont val="Tahoma"/>
            <family val="0"/>
          </rPr>
          <t xml:space="preserve">Jadaud:
</t>
        </r>
        <r>
          <rPr>
            <sz val="9"/>
            <rFont val="Tahoma"/>
            <family val="2"/>
          </rPr>
          <t>A partir du tableur Opération Carbone</t>
        </r>
        <r>
          <rPr>
            <sz val="9"/>
            <rFont val="Tahoma"/>
            <family val="0"/>
          </rPr>
          <t xml:space="preserve">
</t>
        </r>
      </text>
    </comment>
    <comment ref="V2" authorId="3">
      <text>
        <r>
          <rPr>
            <b/>
            <sz val="9"/>
            <rFont val="Tahoma"/>
            <family val="0"/>
          </rPr>
          <t xml:space="preserve">Jadaud:
</t>
        </r>
        <r>
          <rPr>
            <sz val="9"/>
            <rFont val="Tahoma"/>
            <family val="2"/>
          </rPr>
          <t>Estimation D. Jadaud à partir des valeurs proposées dans le GFE BC v6.1 pour les importations de fruits</t>
        </r>
      </text>
    </comment>
    <comment ref="X2" authorId="3">
      <text>
        <r>
          <rPr>
            <sz val="9"/>
            <rFont val="Tahoma"/>
            <family val="0"/>
          </rPr>
          <t xml:space="preserve">Jadaud:
Valeur estimée à partir du GFE v6.1 pour les fruits et légumes.
A noter : un trajet de 585 km (Bourges-Strasbourg) parcouru avec un porteur de PTAC compris entre 11 et 19t (74,9 g éq C / t.km) donne 44 kg éq C / t
</t>
        </r>
      </text>
    </comment>
    <comment ref="W2" authorId="3">
      <text>
        <r>
          <rPr>
            <sz val="9"/>
            <rFont val="Tahoma"/>
            <family val="0"/>
          </rPr>
          <t xml:space="preserve">Jadaud:
Estimation D. Jadaud à partir des valeurs proposées dans le GFE BC v6.1 pour les importations de fruits. 
A noter : une distance de 1800 km (Bourges-Alméria) parcourue avec un tracteur routier (29,4 g éq C / t.km, BC v5) donne une majoration de 53 kg éq C / t
</t>
        </r>
      </text>
    </comment>
    <comment ref="Y2" authorId="3">
      <text>
        <r>
          <rPr>
            <sz val="9"/>
            <rFont val="Tahoma"/>
            <family val="0"/>
          </rPr>
          <t xml:space="preserve">Sur la base d'un trajet de 30 km réalisés en 3,5t (328 g éq C / t.km, BC v6.1)
</t>
        </r>
      </text>
    </comment>
    <comment ref="C52" authorId="0">
      <text>
        <r>
          <rPr>
            <b/>
            <sz val="8"/>
            <rFont val="Tahoma"/>
            <family val="0"/>
          </rPr>
          <t>Jadaud:</t>
        </r>
        <r>
          <rPr>
            <sz val="8"/>
            <rFont val="Tahoma"/>
            <family val="0"/>
          </rPr>
          <t xml:space="preserve">
BC V6.1</t>
        </r>
      </text>
    </comment>
    <comment ref="C87" authorId="0">
      <text>
        <r>
          <rPr>
            <b/>
            <sz val="8"/>
            <rFont val="Tahoma"/>
            <family val="0"/>
          </rPr>
          <t>Jadaud:</t>
        </r>
        <r>
          <rPr>
            <sz val="8"/>
            <rFont val="Tahoma"/>
            <family val="0"/>
          </rPr>
          <t xml:space="preserve">
Bilan Carbone v6.1</t>
        </r>
      </text>
    </comment>
    <comment ref="C23" authorId="0">
      <text>
        <r>
          <rPr>
            <b/>
            <sz val="8"/>
            <rFont val="Tahoma"/>
            <family val="0"/>
          </rPr>
          <t>Jadaud:</t>
        </r>
        <r>
          <rPr>
            <sz val="8"/>
            <rFont val="Tahoma"/>
            <family val="0"/>
          </rPr>
          <t xml:space="preserve">
Valeur par défaut pour les fruits et légumes
BC v6.1</t>
        </r>
      </text>
    </comment>
    <comment ref="C26" authorId="0">
      <text>
        <r>
          <rPr>
            <sz val="8"/>
            <rFont val="Tahoma"/>
            <family val="2"/>
          </rPr>
          <t>Estimation D. Jadaud sur la base des données BC 6.1 et Agreste</t>
        </r>
      </text>
    </comment>
    <comment ref="C31" authorId="0">
      <text>
        <r>
          <rPr>
            <b/>
            <sz val="8"/>
            <rFont val="Tahoma"/>
            <family val="0"/>
          </rPr>
          <t>Jadaud:</t>
        </r>
        <r>
          <rPr>
            <sz val="8"/>
            <rFont val="Tahoma"/>
            <family val="0"/>
          </rPr>
          <t xml:space="preserve">
Valeur par défaut pour les fruits et légumes
BC v6.1</t>
        </r>
      </text>
    </comment>
    <comment ref="C45" authorId="0">
      <text>
        <r>
          <rPr>
            <b/>
            <sz val="8"/>
            <rFont val="Tahoma"/>
            <family val="0"/>
          </rPr>
          <t>Jadaud:</t>
        </r>
        <r>
          <rPr>
            <sz val="8"/>
            <rFont val="Tahoma"/>
            <family val="0"/>
          </rPr>
          <t xml:space="preserve">
Valeur par défaut pour les fruits et légumes
BC v6.1</t>
        </r>
      </text>
    </comment>
    <comment ref="C46" authorId="0">
      <text>
        <r>
          <rPr>
            <b/>
            <sz val="8"/>
            <rFont val="Tahoma"/>
            <family val="0"/>
          </rPr>
          <t>Jadaud:</t>
        </r>
        <r>
          <rPr>
            <sz val="8"/>
            <rFont val="Tahoma"/>
            <family val="0"/>
          </rPr>
          <t xml:space="preserve">
Valeur par défaut pour les fruits et légumes
BC v6.1</t>
        </r>
      </text>
    </comment>
    <comment ref="C49" authorId="0">
      <text>
        <r>
          <rPr>
            <b/>
            <sz val="8"/>
            <rFont val="Tahoma"/>
            <family val="0"/>
          </rPr>
          <t>Jadaud:</t>
        </r>
        <r>
          <rPr>
            <sz val="8"/>
            <rFont val="Tahoma"/>
            <family val="0"/>
          </rPr>
          <t xml:space="preserve">
Valeur par défaut pour les fruits et légumes
BC v6.1</t>
        </r>
      </text>
    </comment>
    <comment ref="C53" authorId="0">
      <text>
        <r>
          <rPr>
            <b/>
            <sz val="8"/>
            <rFont val="Tahoma"/>
            <family val="0"/>
          </rPr>
          <t>Jadaud:</t>
        </r>
        <r>
          <rPr>
            <sz val="8"/>
            <rFont val="Tahoma"/>
            <family val="0"/>
          </rPr>
          <t xml:space="preserve">
Valeur par défaut pour les fruits et légumes
BC v6.1</t>
        </r>
      </text>
    </comment>
    <comment ref="C60" authorId="0">
      <text>
        <r>
          <rPr>
            <b/>
            <sz val="8"/>
            <rFont val="Tahoma"/>
            <family val="0"/>
          </rPr>
          <t>Jadaud:</t>
        </r>
        <r>
          <rPr>
            <sz val="8"/>
            <rFont val="Tahoma"/>
            <family val="0"/>
          </rPr>
          <t xml:space="preserve">
Valeur par défaut pour les fruits et légumes
BC v6.1</t>
        </r>
      </text>
    </comment>
    <comment ref="C61" authorId="0">
      <text>
        <r>
          <rPr>
            <b/>
            <sz val="8"/>
            <rFont val="Tahoma"/>
            <family val="0"/>
          </rPr>
          <t>Jadaud:</t>
        </r>
        <r>
          <rPr>
            <sz val="8"/>
            <rFont val="Tahoma"/>
            <family val="0"/>
          </rPr>
          <t xml:space="preserve">
Valeur par défaut pour les fruits et légumes
BC v6.1</t>
        </r>
      </text>
    </comment>
    <comment ref="C63" authorId="0">
      <text>
        <r>
          <rPr>
            <b/>
            <sz val="8"/>
            <rFont val="Tahoma"/>
            <family val="0"/>
          </rPr>
          <t>Jadaud:</t>
        </r>
        <r>
          <rPr>
            <sz val="8"/>
            <rFont val="Tahoma"/>
            <family val="0"/>
          </rPr>
          <t xml:space="preserve">
Valeur par défaut pour les fruits et légumes
BC v6.1</t>
        </r>
      </text>
    </comment>
    <comment ref="C64" authorId="0">
      <text>
        <r>
          <rPr>
            <b/>
            <sz val="8"/>
            <rFont val="Tahoma"/>
            <family val="0"/>
          </rPr>
          <t>Jadaud:</t>
        </r>
        <r>
          <rPr>
            <sz val="8"/>
            <rFont val="Tahoma"/>
            <family val="0"/>
          </rPr>
          <t xml:space="preserve">
Valeur par défaut pour les fruits et légumes
BC v6.1</t>
        </r>
      </text>
    </comment>
    <comment ref="C66" authorId="0">
      <text>
        <r>
          <rPr>
            <b/>
            <sz val="8"/>
            <rFont val="Tahoma"/>
            <family val="0"/>
          </rPr>
          <t>Jadaud:</t>
        </r>
        <r>
          <rPr>
            <sz val="8"/>
            <rFont val="Tahoma"/>
            <family val="0"/>
          </rPr>
          <t xml:space="preserve">
Valeur par défaut pour les fruits et légumes
BC v6.1</t>
        </r>
      </text>
    </comment>
    <comment ref="C73" authorId="0">
      <text>
        <r>
          <rPr>
            <b/>
            <sz val="8"/>
            <rFont val="Tahoma"/>
            <family val="0"/>
          </rPr>
          <t>Jadaud:</t>
        </r>
        <r>
          <rPr>
            <sz val="8"/>
            <rFont val="Tahoma"/>
            <family val="0"/>
          </rPr>
          <t xml:space="preserve">
Valeur par défaut pour les fruits et légumes
BC v6.1</t>
        </r>
      </text>
    </comment>
    <comment ref="C76" authorId="0">
      <text>
        <r>
          <rPr>
            <sz val="8"/>
            <rFont val="Tahoma"/>
            <family val="2"/>
          </rPr>
          <t>Estimation D. Jadaud sur la base des données BC 6.1 et Agreste</t>
        </r>
      </text>
    </comment>
    <comment ref="C81" authorId="0">
      <text>
        <r>
          <rPr>
            <sz val="8"/>
            <rFont val="Tahoma"/>
            <family val="2"/>
          </rPr>
          <t>Estimation D. Jadaud sur la base des données BC 6.1 et Agreste</t>
        </r>
      </text>
    </comment>
    <comment ref="C86" authorId="0">
      <text>
        <r>
          <rPr>
            <sz val="8"/>
            <rFont val="Tahoma"/>
            <family val="2"/>
          </rPr>
          <t>Estimation D. Jadaud sur la base des données BC 6.1 et Agreste</t>
        </r>
      </text>
    </comment>
    <comment ref="C92" authorId="0">
      <text>
        <r>
          <rPr>
            <sz val="8"/>
            <rFont val="Tahoma"/>
            <family val="2"/>
          </rPr>
          <t>Estimation D. Jadaud sur la base des données BC 6.1 et Agreste</t>
        </r>
      </text>
    </comment>
    <comment ref="C95" authorId="0">
      <text>
        <r>
          <rPr>
            <b/>
            <sz val="8"/>
            <rFont val="Tahoma"/>
            <family val="0"/>
          </rPr>
          <t>Jadaud:</t>
        </r>
        <r>
          <rPr>
            <sz val="8"/>
            <rFont val="Tahoma"/>
            <family val="0"/>
          </rPr>
          <t xml:space="preserve">
Valeur par défaut pour les fruits et légumes
BC v6.1</t>
        </r>
      </text>
    </comment>
    <comment ref="C101" authorId="0">
      <text>
        <r>
          <rPr>
            <b/>
            <sz val="8"/>
            <rFont val="Tahoma"/>
            <family val="0"/>
          </rPr>
          <t>Jadaud:</t>
        </r>
        <r>
          <rPr>
            <sz val="8"/>
            <rFont val="Tahoma"/>
            <family val="0"/>
          </rPr>
          <t xml:space="preserve">
BC v6.1</t>
        </r>
      </text>
    </comment>
    <comment ref="C94" authorId="0">
      <text>
        <r>
          <rPr>
            <b/>
            <sz val="8"/>
            <rFont val="Tahoma"/>
            <family val="0"/>
          </rPr>
          <t>Jadaud:</t>
        </r>
        <r>
          <rPr>
            <sz val="8"/>
            <rFont val="Tahoma"/>
            <family val="0"/>
          </rPr>
          <t xml:space="preserve">
BC v6.1</t>
        </r>
      </text>
    </comment>
    <comment ref="C32" authorId="0">
      <text>
        <r>
          <rPr>
            <b/>
            <sz val="8"/>
            <rFont val="Tahoma"/>
            <family val="0"/>
          </rPr>
          <t>Jadaud:</t>
        </r>
        <r>
          <rPr>
            <sz val="8"/>
            <rFont val="Tahoma"/>
            <family val="0"/>
          </rPr>
          <t xml:space="preserve">
BC v6.1</t>
        </r>
      </text>
    </comment>
    <comment ref="E101" authorId="0">
      <text>
        <r>
          <rPr>
            <b/>
            <sz val="8"/>
            <rFont val="Tahoma"/>
            <family val="0"/>
          </rPr>
          <t>Jadaud:</t>
        </r>
        <r>
          <rPr>
            <sz val="8"/>
            <rFont val="Tahoma"/>
            <family val="0"/>
          </rPr>
          <t xml:space="preserve">
Déduite à partir des données BC v6.1</t>
        </r>
      </text>
    </comment>
    <comment ref="C97" authorId="0">
      <text>
        <r>
          <rPr>
            <b/>
            <sz val="8"/>
            <rFont val="Tahoma"/>
            <family val="0"/>
          </rPr>
          <t>Jadaud:</t>
        </r>
        <r>
          <rPr>
            <sz val="8"/>
            <rFont val="Tahoma"/>
            <family val="0"/>
          </rPr>
          <t xml:space="preserve">
BC v6.1</t>
        </r>
      </text>
    </comment>
    <comment ref="E97" authorId="0">
      <text>
        <r>
          <rPr>
            <b/>
            <sz val="8"/>
            <rFont val="Tahoma"/>
            <family val="0"/>
          </rPr>
          <t>Jadaud:</t>
        </r>
        <r>
          <rPr>
            <sz val="8"/>
            <rFont val="Tahoma"/>
            <family val="0"/>
          </rPr>
          <t xml:space="preserve">
Déduite à partir des données BC v6.1</t>
        </r>
      </text>
    </comment>
    <comment ref="E32" authorId="0">
      <text>
        <r>
          <rPr>
            <b/>
            <sz val="8"/>
            <rFont val="Tahoma"/>
            <family val="0"/>
          </rPr>
          <t>Jadaud:</t>
        </r>
        <r>
          <rPr>
            <sz val="8"/>
            <rFont val="Tahoma"/>
            <family val="0"/>
          </rPr>
          <t xml:space="preserve">
Déduite à partir des données BC v6.1</t>
        </r>
      </text>
    </comment>
    <comment ref="W59"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
</t>
        </r>
      </text>
    </comment>
    <comment ref="W70"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t>
        </r>
      </text>
    </comment>
    <comment ref="W72"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t>
        </r>
      </text>
    </comment>
    <comment ref="V59"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V70"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V72"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C7" authorId="3">
      <text>
        <r>
          <rPr>
            <b/>
            <sz val="9"/>
            <rFont val="Tahoma"/>
            <family val="0"/>
          </rPr>
          <t>Jadaud:
BC v6.1</t>
        </r>
        <r>
          <rPr>
            <sz val="9"/>
            <rFont val="Tahoma"/>
            <family val="0"/>
          </rPr>
          <t xml:space="preserve">
</t>
        </r>
      </text>
    </comment>
    <comment ref="C6" authorId="3">
      <text>
        <r>
          <rPr>
            <sz val="9"/>
            <rFont val="Tahoma"/>
            <family val="0"/>
          </rPr>
          <t xml:space="preserve">Jadaud:
BC v6.1
</t>
        </r>
      </text>
    </comment>
    <comment ref="C84" authorId="3">
      <text>
        <r>
          <rPr>
            <b/>
            <sz val="9"/>
            <rFont val="Tahoma"/>
            <family val="0"/>
          </rPr>
          <t>Jadaud:
BC v6.1</t>
        </r>
        <r>
          <rPr>
            <sz val="9"/>
            <rFont val="Tahoma"/>
            <family val="0"/>
          </rPr>
          <t xml:space="preserve">
</t>
        </r>
      </text>
    </comment>
    <comment ref="D84" authorId="3">
      <text>
        <r>
          <rPr>
            <b/>
            <sz val="9"/>
            <rFont val="Tahoma"/>
            <family val="0"/>
          </rPr>
          <t>Jadaud:
Source : JM Jancovici (sur le site www.manicore.fr)</t>
        </r>
        <r>
          <rPr>
            <sz val="9"/>
            <rFont val="Tahoma"/>
            <family val="0"/>
          </rPr>
          <t xml:space="preserve">
</t>
        </r>
      </text>
    </comment>
    <comment ref="B84" authorId="3">
      <text>
        <r>
          <rPr>
            <b/>
            <sz val="9"/>
            <rFont val="Tahoma"/>
            <family val="0"/>
          </rPr>
          <t>Y compris thon méditerranéen (Source BC v6.1)</t>
        </r>
        <r>
          <rPr>
            <sz val="9"/>
            <rFont val="Tahoma"/>
            <family val="0"/>
          </rPr>
          <t xml:space="preserve">
</t>
        </r>
      </text>
    </comment>
    <comment ref="C37" authorId="3">
      <text>
        <r>
          <rPr>
            <b/>
            <sz val="9"/>
            <rFont val="Tahoma"/>
            <family val="0"/>
          </rPr>
          <t>Jadaud :</t>
        </r>
        <r>
          <rPr>
            <sz val="9"/>
            <rFont val="Tahoma"/>
            <family val="2"/>
          </rPr>
          <t xml:space="preserve">
Source BC v6.1
Seules émissions liées à la consommation de fioul pour la pêche</t>
        </r>
        <r>
          <rPr>
            <sz val="9"/>
            <rFont val="Tahoma"/>
            <family val="0"/>
          </rPr>
          <t xml:space="preserve">
</t>
        </r>
      </text>
    </comment>
    <comment ref="C78" authorId="3">
      <text>
        <r>
          <rPr>
            <sz val="9"/>
            <rFont val="Tahoma"/>
            <family val="0"/>
          </rPr>
          <t>Jadaud:
BC v6.1</t>
        </r>
      </text>
    </comment>
    <comment ref="C21" authorId="0">
      <text>
        <r>
          <rPr>
            <b/>
            <sz val="8"/>
            <rFont val="Tahoma"/>
            <family val="0"/>
          </rPr>
          <t>Jadaud:</t>
        </r>
        <r>
          <rPr>
            <sz val="8"/>
            <rFont val="Tahoma"/>
            <family val="0"/>
          </rPr>
          <t xml:space="preserve">
BC v6.1</t>
        </r>
      </text>
    </comment>
    <comment ref="C90" authorId="3">
      <text>
        <r>
          <rPr>
            <b/>
            <sz val="9"/>
            <rFont val="Tahoma"/>
            <family val="0"/>
          </rPr>
          <t>Jadaud:
BC v6.1</t>
        </r>
        <r>
          <rPr>
            <sz val="9"/>
            <rFont val="Tahoma"/>
            <family val="0"/>
          </rPr>
          <t xml:space="preserve">
</t>
        </r>
      </text>
    </comment>
    <comment ref="C12" authorId="3">
      <text>
        <r>
          <rPr>
            <sz val="9"/>
            <rFont val="Tahoma"/>
            <family val="2"/>
          </rPr>
          <t>Jadaud:
Valeur par défaut pour les fruits et légumes
BC v6.1</t>
        </r>
      </text>
    </comment>
    <comment ref="C8" authorId="3">
      <text>
        <r>
          <rPr>
            <sz val="9"/>
            <rFont val="Tahoma"/>
            <family val="2"/>
          </rPr>
          <t>Jadaud:
Valeur par défaut pour les fruits et légumes
BC v6.1</t>
        </r>
      </text>
    </comment>
    <comment ref="C59" authorId="3">
      <text>
        <r>
          <rPr>
            <sz val="9"/>
            <rFont val="Tahoma"/>
            <family val="0"/>
          </rPr>
          <t xml:space="preserve">Jadaud:
Valeur par défaut pour les fruits et légumes
BC v6.1
</t>
        </r>
      </text>
    </comment>
    <comment ref="C70" authorId="3">
      <text>
        <r>
          <rPr>
            <sz val="9"/>
            <rFont val="Tahoma"/>
            <family val="2"/>
          </rPr>
          <t>Jadaud:
Valeur par défaut pour les fruits et légumes
BC v6.1</t>
        </r>
      </text>
    </comment>
    <comment ref="C72" authorId="3">
      <text>
        <r>
          <rPr>
            <sz val="9"/>
            <rFont val="Tahoma"/>
            <family val="0"/>
          </rPr>
          <t xml:space="preserve">Jadaud:
Valeur par défaut pour les fruits et légumes
BC v6.1
</t>
        </r>
      </text>
    </comment>
    <comment ref="C9" authorId="3">
      <text>
        <r>
          <rPr>
            <b/>
            <sz val="9"/>
            <rFont val="Tahoma"/>
            <family val="0"/>
          </rPr>
          <t>Jadaud:
Valeur par défaut pour les fruits et légumes
BC v6.1</t>
        </r>
      </text>
    </comment>
    <comment ref="C10" authorId="3">
      <text>
        <r>
          <rPr>
            <b/>
            <sz val="9"/>
            <rFont val="Tahoma"/>
            <family val="0"/>
          </rPr>
          <t>Jadaud:
Valeur par défaut pour les fruits et légumes
BC v6.1</t>
        </r>
      </text>
    </comment>
    <comment ref="C11" authorId="3">
      <text>
        <r>
          <rPr>
            <sz val="9"/>
            <rFont val="Tahoma"/>
            <family val="0"/>
          </rPr>
          <t xml:space="preserve">Jadaud:
Valeur par défaut pour les fruits et légumes
BC v6.1
</t>
        </r>
      </text>
    </comment>
    <comment ref="C14" authorId="3">
      <text>
        <r>
          <rPr>
            <sz val="9"/>
            <rFont val="Tahoma"/>
            <family val="0"/>
          </rPr>
          <t xml:space="preserve">Jadaud:
Valeur par défaut pour les fruits et légumes
BC v6.1
</t>
        </r>
      </text>
    </comment>
    <comment ref="C20" authorId="3">
      <text>
        <r>
          <rPr>
            <sz val="9"/>
            <rFont val="Tahoma"/>
            <family val="0"/>
          </rPr>
          <t xml:space="preserve">Jadaud:
Valeur par défaut pour les fruits et légumes
BC v6.1
</t>
        </r>
      </text>
    </comment>
    <comment ref="C22" authorId="3">
      <text>
        <r>
          <rPr>
            <sz val="9"/>
            <rFont val="Tahoma"/>
            <family val="0"/>
          </rPr>
          <t xml:space="preserve">Jadaud:
Valeur par défaut pour les fruits et légumes
BC v6.1
</t>
        </r>
      </text>
    </comment>
    <comment ref="C25" authorId="3">
      <text>
        <r>
          <rPr>
            <sz val="9"/>
            <rFont val="Tahoma"/>
            <family val="0"/>
          </rPr>
          <t xml:space="preserve">Jadaud:
Valeur par défaut pour les fruits et légumes
BC v6.1
</t>
        </r>
      </text>
    </comment>
    <comment ref="C24" authorId="3">
      <text>
        <r>
          <rPr>
            <sz val="9"/>
            <rFont val="Tahoma"/>
            <family val="0"/>
          </rPr>
          <t xml:space="preserve">Jadaud:
Valeur par défaut pour les fruits et légumes
BC v6.1
</t>
        </r>
      </text>
    </comment>
    <comment ref="C27" authorId="3">
      <text>
        <r>
          <rPr>
            <sz val="9"/>
            <rFont val="Tahoma"/>
            <family val="0"/>
          </rPr>
          <t xml:space="preserve">Jadaud:
Valeur par défaut pour les fruits et légumes
BC v6.1
</t>
        </r>
      </text>
    </comment>
    <comment ref="C28" authorId="3">
      <text>
        <r>
          <rPr>
            <sz val="9"/>
            <rFont val="Tahoma"/>
            <family val="0"/>
          </rPr>
          <t xml:space="preserve">Jadaud:
Valeur par défaut pour les fruits et légumes
BC v6.1
</t>
        </r>
      </text>
    </comment>
    <comment ref="C30" authorId="3">
      <text>
        <r>
          <rPr>
            <sz val="9"/>
            <rFont val="Tahoma"/>
            <family val="0"/>
          </rPr>
          <t xml:space="preserve">Jadaud:
Valeur par défaut pour les fruits et légumes
BC v6.1
</t>
        </r>
      </text>
    </comment>
    <comment ref="C29" authorId="3">
      <text>
        <r>
          <rPr>
            <sz val="9"/>
            <rFont val="Tahoma"/>
            <family val="0"/>
          </rPr>
          <t xml:space="preserve">Jadaud:
Valeur par défaut pour les fruits et légumes
BC v6.1
</t>
        </r>
      </text>
    </comment>
    <comment ref="C33" authorId="3">
      <text>
        <r>
          <rPr>
            <sz val="9"/>
            <rFont val="Tahoma"/>
            <family val="0"/>
          </rPr>
          <t xml:space="preserve">Jadaud:
Valeur par défaut pour les fruits et légumes
BC v6.1
</t>
        </r>
      </text>
    </comment>
    <comment ref="C34" authorId="3">
      <text>
        <r>
          <rPr>
            <sz val="9"/>
            <rFont val="Tahoma"/>
            <family val="0"/>
          </rPr>
          <t xml:space="preserve">Jadaud:
Valeur par défaut pour les fruits et légumes
BC v6.1
</t>
        </r>
      </text>
    </comment>
    <comment ref="C35" authorId="3">
      <text>
        <r>
          <rPr>
            <sz val="9"/>
            <rFont val="Tahoma"/>
            <family val="0"/>
          </rPr>
          <t xml:space="preserve">Jadaud:
Valeur par défaut pour les fruits et légumes
BC v6.1
</t>
        </r>
      </text>
    </comment>
    <comment ref="C40" authorId="3">
      <text>
        <r>
          <rPr>
            <sz val="9"/>
            <rFont val="Tahoma"/>
            <family val="0"/>
          </rPr>
          <t xml:space="preserve">Jadaud:
Valeur par défaut pour les fruits et légumes
BC v6.1
</t>
        </r>
      </text>
    </comment>
    <comment ref="C42" authorId="3">
      <text>
        <r>
          <rPr>
            <sz val="9"/>
            <rFont val="Tahoma"/>
            <family val="0"/>
          </rPr>
          <t xml:space="preserve">Jadaud:
Valeur par défaut pour les fruits et légumes
BC v6.1
</t>
        </r>
      </text>
    </comment>
    <comment ref="C44" authorId="3">
      <text>
        <r>
          <rPr>
            <sz val="9"/>
            <rFont val="Tahoma"/>
            <family val="0"/>
          </rPr>
          <t xml:space="preserve">Jadaud:
Valeur par défaut pour les fruits et légumes
BC v6.1
</t>
        </r>
      </text>
    </comment>
    <comment ref="C50" authorId="3">
      <text>
        <r>
          <rPr>
            <sz val="9"/>
            <rFont val="Tahoma"/>
            <family val="0"/>
          </rPr>
          <t xml:space="preserve">Jadaud:
Valeur par défaut pour les fruits et légumes
BC v6.1
</t>
        </r>
      </text>
    </comment>
    <comment ref="C57" authorId="3">
      <text>
        <r>
          <rPr>
            <sz val="9"/>
            <rFont val="Tahoma"/>
            <family val="0"/>
          </rPr>
          <t xml:space="preserve">Jadaud:
Valeur par défaut pour les fruits et légumes
BC v6.1
</t>
        </r>
      </text>
    </comment>
    <comment ref="C65" authorId="3">
      <text>
        <r>
          <rPr>
            <sz val="9"/>
            <rFont val="Tahoma"/>
            <family val="0"/>
          </rPr>
          <t xml:space="preserve">Jadaud:
Valeur par défaut pour les fruits et légumes
BC v6.1
</t>
        </r>
      </text>
    </comment>
    <comment ref="C69" authorId="3">
      <text>
        <r>
          <rPr>
            <sz val="9"/>
            <rFont val="Tahoma"/>
            <family val="0"/>
          </rPr>
          <t xml:space="preserve">Jadaud:
Valeur par défaut pour les fruits et légumes
BC v6.1
</t>
        </r>
      </text>
    </comment>
    <comment ref="C82" authorId="3">
      <text>
        <r>
          <rPr>
            <sz val="9"/>
            <rFont val="Tahoma"/>
            <family val="0"/>
          </rPr>
          <t xml:space="preserve">Jadaud:
Valeur par défaut pour les fruits et légumes
BC v6.1
</t>
        </r>
      </text>
    </comment>
    <comment ref="C77" authorId="3">
      <text>
        <r>
          <rPr>
            <sz val="9"/>
            <rFont val="Tahoma"/>
            <family val="0"/>
          </rPr>
          <t xml:space="preserve">Jadaud:
Valeur par défaut pour les fruits et légumes
BC v6.1
</t>
        </r>
      </text>
    </comment>
    <comment ref="C85" authorId="3">
      <text>
        <r>
          <rPr>
            <sz val="9"/>
            <rFont val="Tahoma"/>
            <family val="0"/>
          </rPr>
          <t xml:space="preserve">Jadaud:
Valeur par défaut pour les fruits et légumes
BC v6.1
</t>
        </r>
      </text>
    </comment>
    <comment ref="C93" authorId="3">
      <text>
        <r>
          <rPr>
            <sz val="9"/>
            <rFont val="Tahoma"/>
            <family val="0"/>
          </rPr>
          <t xml:space="preserve">Jadaud:
Valeur par défaut pour les fruits et légumes
BC v6.1
</t>
        </r>
      </text>
    </comment>
    <comment ref="C103" authorId="3">
      <text>
        <r>
          <rPr>
            <b/>
            <sz val="9"/>
            <rFont val="Tahoma"/>
            <family val="0"/>
          </rPr>
          <t>Source BC v6.1</t>
        </r>
      </text>
    </comment>
    <comment ref="X8" authorId="3">
      <text>
        <r>
          <rPr>
            <sz val="9"/>
            <rFont val="Tahoma"/>
            <family val="0"/>
          </rPr>
          <t xml:space="preserve">Jadaud:
Valeur estimée à partir des données GFE BC v6.1
</t>
        </r>
      </text>
    </comment>
    <comment ref="X12" authorId="3">
      <text>
        <r>
          <rPr>
            <sz val="9"/>
            <rFont val="Tahoma"/>
            <family val="0"/>
          </rPr>
          <t xml:space="preserve">Jadaud:
Valeur estimée à partir des données GFE BC v6.1
</t>
        </r>
      </text>
    </comment>
    <comment ref="X23" authorId="3">
      <text>
        <r>
          <rPr>
            <sz val="9"/>
            <rFont val="Tahoma"/>
            <family val="0"/>
          </rPr>
          <t xml:space="preserve">Jadaud:
Valeur estimée à partir des données GFE BC v6.1
</t>
        </r>
      </text>
    </comment>
    <comment ref="X26" authorId="3">
      <text>
        <r>
          <rPr>
            <sz val="9"/>
            <rFont val="Tahoma"/>
            <family val="0"/>
          </rPr>
          <t xml:space="preserve">Jadaud:
Valeur estimée à partir des données GFE BC v6.1
</t>
        </r>
      </text>
    </comment>
    <comment ref="X31" authorId="3">
      <text>
        <r>
          <rPr>
            <sz val="9"/>
            <rFont val="Tahoma"/>
            <family val="0"/>
          </rPr>
          <t xml:space="preserve">Jadaud:
Valeur estimée à partir des données GFE BC v6.1
</t>
        </r>
      </text>
    </comment>
    <comment ref="X45" authorId="3">
      <text>
        <r>
          <rPr>
            <sz val="9"/>
            <rFont val="Tahoma"/>
            <family val="0"/>
          </rPr>
          <t xml:space="preserve">Jadaud:
Valeur estimée à partir des données GFE BC v6.1
</t>
        </r>
      </text>
    </comment>
    <comment ref="X46" authorId="3">
      <text>
        <r>
          <rPr>
            <sz val="9"/>
            <rFont val="Tahoma"/>
            <family val="0"/>
          </rPr>
          <t xml:space="preserve">Jadaud:
Valeur estimée à partir des données GFE BC v6.1
</t>
        </r>
      </text>
    </comment>
    <comment ref="X49" authorId="3">
      <text>
        <r>
          <rPr>
            <sz val="9"/>
            <rFont val="Tahoma"/>
            <family val="0"/>
          </rPr>
          <t xml:space="preserve">Jadaud:
Valeur estimée à partir des données GFE BC v6.1
</t>
        </r>
      </text>
    </comment>
    <comment ref="X53" authorId="3">
      <text>
        <r>
          <rPr>
            <sz val="9"/>
            <rFont val="Tahoma"/>
            <family val="0"/>
          </rPr>
          <t xml:space="preserve">Jadaud:
Valeur estimée à partir des données GFE BC v6.1
</t>
        </r>
      </text>
    </comment>
    <comment ref="X59" authorId="3">
      <text>
        <r>
          <rPr>
            <sz val="9"/>
            <rFont val="Tahoma"/>
            <family val="0"/>
          </rPr>
          <t xml:space="preserve">Jadaud:
Valeur estimée à partir des données GFE BC v6.1
</t>
        </r>
      </text>
    </comment>
    <comment ref="X60" authorId="3">
      <text>
        <r>
          <rPr>
            <sz val="9"/>
            <rFont val="Tahoma"/>
            <family val="0"/>
          </rPr>
          <t xml:space="preserve">Jadaud:
Valeur estimée à partir des données GFE BC v6.1
</t>
        </r>
      </text>
    </comment>
    <comment ref="X61" authorId="3">
      <text>
        <r>
          <rPr>
            <sz val="9"/>
            <rFont val="Tahoma"/>
            <family val="0"/>
          </rPr>
          <t xml:space="preserve">Jadaud:
Valeur estimée à partir des données GFE BC v6.1
</t>
        </r>
      </text>
    </comment>
    <comment ref="X63" authorId="3">
      <text>
        <r>
          <rPr>
            <sz val="9"/>
            <rFont val="Tahoma"/>
            <family val="0"/>
          </rPr>
          <t xml:space="preserve">Jadaud:
Valeur estimée à partir des données GFE BC v6.1
</t>
        </r>
      </text>
    </comment>
    <comment ref="X64" authorId="3">
      <text>
        <r>
          <rPr>
            <sz val="9"/>
            <rFont val="Tahoma"/>
            <family val="0"/>
          </rPr>
          <t xml:space="preserve">Jadaud:
Valeur estimée à partir des données GFE BC v6.1
</t>
        </r>
      </text>
    </comment>
    <comment ref="X66" authorId="3">
      <text>
        <r>
          <rPr>
            <sz val="9"/>
            <rFont val="Tahoma"/>
            <family val="0"/>
          </rPr>
          <t xml:space="preserve">Jadaud:
Valeur estimée à partir des données GFE BC v6.1
</t>
        </r>
      </text>
    </comment>
    <comment ref="X70" authorId="3">
      <text>
        <r>
          <rPr>
            <sz val="9"/>
            <rFont val="Tahoma"/>
            <family val="0"/>
          </rPr>
          <t xml:space="preserve">Jadaud:
Valeur estimée à partir des données GFE BC v6.1
</t>
        </r>
      </text>
    </comment>
    <comment ref="X72" authorId="3">
      <text>
        <r>
          <rPr>
            <sz val="9"/>
            <rFont val="Tahoma"/>
            <family val="0"/>
          </rPr>
          <t xml:space="preserve">Jadaud:
Valeur estimée à partir des données GFE BC v6.1
</t>
        </r>
      </text>
    </comment>
    <comment ref="X73" authorId="3">
      <text>
        <r>
          <rPr>
            <sz val="9"/>
            <rFont val="Tahoma"/>
            <family val="0"/>
          </rPr>
          <t xml:space="preserve">Jadaud:
Valeur estimée à partir des données GFE BC v6.1
</t>
        </r>
      </text>
    </comment>
    <comment ref="X76" authorId="3">
      <text>
        <r>
          <rPr>
            <sz val="9"/>
            <rFont val="Tahoma"/>
            <family val="0"/>
          </rPr>
          <t xml:space="preserve">Jadaud:
Valeur estimée à partir des données GFE BC v6.1
</t>
        </r>
      </text>
    </comment>
    <comment ref="X81" authorId="3">
      <text>
        <r>
          <rPr>
            <sz val="9"/>
            <rFont val="Tahoma"/>
            <family val="0"/>
          </rPr>
          <t xml:space="preserve">Jadaud:
Valeur estimée à partir des données GFE BC v6.1
</t>
        </r>
      </text>
    </comment>
    <comment ref="X86" authorId="3">
      <text>
        <r>
          <rPr>
            <sz val="9"/>
            <rFont val="Tahoma"/>
            <family val="0"/>
          </rPr>
          <t xml:space="preserve">Jadaud:
Valeur estimée à partir des données GFE BC v6.1
</t>
        </r>
      </text>
    </comment>
    <comment ref="X92" authorId="3">
      <text>
        <r>
          <rPr>
            <sz val="9"/>
            <rFont val="Tahoma"/>
            <family val="0"/>
          </rPr>
          <t xml:space="preserve">Jadaud:
Valeur estimée à partir des données GFE BC v6.1
</t>
        </r>
      </text>
    </comment>
    <comment ref="X94" authorId="3">
      <text>
        <r>
          <rPr>
            <sz val="9"/>
            <rFont val="Tahoma"/>
            <family val="0"/>
          </rPr>
          <t xml:space="preserve">Jadaud:
Valeur estimée à partir des données GFE BC v6.1
</t>
        </r>
      </text>
    </comment>
    <comment ref="X95" authorId="3">
      <text>
        <r>
          <rPr>
            <sz val="9"/>
            <rFont val="Tahoma"/>
            <family val="0"/>
          </rPr>
          <t xml:space="preserve">Jadaud:
Valeur estimée à partir des données GFE BC v6.1
</t>
        </r>
      </text>
    </comment>
    <comment ref="X101" authorId="3">
      <text>
        <r>
          <rPr>
            <sz val="9"/>
            <rFont val="Tahoma"/>
            <family val="0"/>
          </rPr>
          <t xml:space="preserve">Jadaud:
Valeur estimée à partir des données GFE BC v6.1
</t>
        </r>
      </text>
    </comment>
    <comment ref="X9" authorId="3">
      <text>
        <r>
          <rPr>
            <sz val="9"/>
            <rFont val="Tahoma"/>
            <family val="0"/>
          </rPr>
          <t xml:space="preserve">Jadaud:
Valeur estimée à partir des données GFE BC v6.1
</t>
        </r>
      </text>
    </comment>
    <comment ref="X10" authorId="3">
      <text>
        <r>
          <rPr>
            <sz val="9"/>
            <rFont val="Tahoma"/>
            <family val="0"/>
          </rPr>
          <t xml:space="preserve">Jadaud:
Valeur estimée à partir des données GFE BC v6.1
</t>
        </r>
      </text>
    </comment>
    <comment ref="X11" authorId="3">
      <text>
        <r>
          <rPr>
            <sz val="9"/>
            <rFont val="Tahoma"/>
            <family val="0"/>
          </rPr>
          <t xml:space="preserve">Jadaud:
Valeur estimée à partir des données GFE BC v6.1
</t>
        </r>
      </text>
    </comment>
    <comment ref="X14" authorId="3">
      <text>
        <r>
          <rPr>
            <sz val="9"/>
            <rFont val="Tahoma"/>
            <family val="0"/>
          </rPr>
          <t xml:space="preserve">Jadaud:
Valeur estimée à partir des données GFE BC v6.1
</t>
        </r>
      </text>
    </comment>
    <comment ref="X20" authorId="3">
      <text>
        <r>
          <rPr>
            <sz val="9"/>
            <rFont val="Tahoma"/>
            <family val="0"/>
          </rPr>
          <t xml:space="preserve">Jadaud:
Valeur estimée à partir des données GFE BC v6.1
</t>
        </r>
      </text>
    </comment>
    <comment ref="X22" authorId="3">
      <text>
        <r>
          <rPr>
            <sz val="9"/>
            <rFont val="Tahoma"/>
            <family val="0"/>
          </rPr>
          <t xml:space="preserve">Jadaud:
Valeur estimée à partir des données GFE BC v6.1
</t>
        </r>
      </text>
    </comment>
    <comment ref="X25" authorId="3">
      <text>
        <r>
          <rPr>
            <sz val="9"/>
            <rFont val="Tahoma"/>
            <family val="0"/>
          </rPr>
          <t xml:space="preserve">Jadaud:
Valeur estimée à partir des données GFE BC v6.1
</t>
        </r>
      </text>
    </comment>
    <comment ref="X24" authorId="3">
      <text>
        <r>
          <rPr>
            <sz val="9"/>
            <rFont val="Tahoma"/>
            <family val="0"/>
          </rPr>
          <t xml:space="preserve">Jadaud:
Valeur estimée à partir des données GFE BC v6.1
</t>
        </r>
      </text>
    </comment>
    <comment ref="X27" authorId="3">
      <text>
        <r>
          <rPr>
            <sz val="9"/>
            <rFont val="Tahoma"/>
            <family val="0"/>
          </rPr>
          <t xml:space="preserve">Jadaud:
Valeur estimée à partir des données GFE BC v6.1
</t>
        </r>
      </text>
    </comment>
    <comment ref="X28" authorId="3">
      <text>
        <r>
          <rPr>
            <sz val="9"/>
            <rFont val="Tahoma"/>
            <family val="0"/>
          </rPr>
          <t xml:space="preserve">Jadaud:
Valeur estimée à partir des données GFE BC v6.1
</t>
        </r>
      </text>
    </comment>
    <comment ref="X30" authorId="3">
      <text>
        <r>
          <rPr>
            <sz val="9"/>
            <rFont val="Tahoma"/>
            <family val="0"/>
          </rPr>
          <t xml:space="preserve">Jadaud:
Valeur estimée à partir des données GFE BC v6.1
</t>
        </r>
      </text>
    </comment>
    <comment ref="X29" authorId="3">
      <text>
        <r>
          <rPr>
            <sz val="9"/>
            <rFont val="Tahoma"/>
            <family val="0"/>
          </rPr>
          <t xml:space="preserve">Jadaud:
Valeur estimée à partir des données GFE BC v6.1
</t>
        </r>
      </text>
    </comment>
    <comment ref="X32" authorId="3">
      <text>
        <r>
          <rPr>
            <sz val="9"/>
            <rFont val="Tahoma"/>
            <family val="0"/>
          </rPr>
          <t xml:space="preserve">Jadaud:
Valeur estimée à partir des données GFE BC v6.1
</t>
        </r>
      </text>
    </comment>
    <comment ref="X33" authorId="3">
      <text>
        <r>
          <rPr>
            <sz val="9"/>
            <rFont val="Tahoma"/>
            <family val="0"/>
          </rPr>
          <t xml:space="preserve">Jadaud:
Valeur estimée à partir des données GFE BC v6.1
</t>
        </r>
      </text>
    </comment>
    <comment ref="X34" authorId="3">
      <text>
        <r>
          <rPr>
            <sz val="9"/>
            <rFont val="Tahoma"/>
            <family val="0"/>
          </rPr>
          <t xml:space="preserve">Jadaud:
Valeur estimée à partir des données GFE BC v6.1
</t>
        </r>
      </text>
    </comment>
    <comment ref="X35" authorId="3">
      <text>
        <r>
          <rPr>
            <sz val="9"/>
            <rFont val="Tahoma"/>
            <family val="0"/>
          </rPr>
          <t xml:space="preserve">Jadaud:
Valeur estimée à partir des données GFE BC v6.1
</t>
        </r>
      </text>
    </comment>
    <comment ref="X40" authorId="3">
      <text>
        <r>
          <rPr>
            <sz val="9"/>
            <rFont val="Tahoma"/>
            <family val="0"/>
          </rPr>
          <t xml:space="preserve">Jadaud:
Valeur estimée à partir des données GFE BC v6.1
</t>
        </r>
      </text>
    </comment>
    <comment ref="X42" authorId="3">
      <text>
        <r>
          <rPr>
            <sz val="9"/>
            <rFont val="Tahoma"/>
            <family val="0"/>
          </rPr>
          <t xml:space="preserve">Jadaud:
Valeur estimée à partir des données GFE BC v6.1
</t>
        </r>
      </text>
    </comment>
    <comment ref="X44" authorId="3">
      <text>
        <r>
          <rPr>
            <sz val="9"/>
            <rFont val="Tahoma"/>
            <family val="0"/>
          </rPr>
          <t xml:space="preserve">Jadaud:
Valeur estimée à partir des données GFE BC v6.1
</t>
        </r>
      </text>
    </comment>
    <comment ref="X50" authorId="3">
      <text>
        <r>
          <rPr>
            <sz val="9"/>
            <rFont val="Tahoma"/>
            <family val="0"/>
          </rPr>
          <t xml:space="preserve">Jadaud:
Valeur estimée à partir des données GFE BC v6.1
</t>
        </r>
      </text>
    </comment>
    <comment ref="X57" authorId="3">
      <text>
        <r>
          <rPr>
            <sz val="9"/>
            <rFont val="Tahoma"/>
            <family val="0"/>
          </rPr>
          <t xml:space="preserve">Jadaud:
Valeur estimée à partir des données GFE BC v6.1
</t>
        </r>
      </text>
    </comment>
    <comment ref="X65" authorId="3">
      <text>
        <r>
          <rPr>
            <sz val="9"/>
            <rFont val="Tahoma"/>
            <family val="0"/>
          </rPr>
          <t xml:space="preserve">Jadaud:
Valeur estimée à partir des données GFE BC v6.1
</t>
        </r>
      </text>
    </comment>
    <comment ref="X69" authorId="3">
      <text>
        <r>
          <rPr>
            <sz val="9"/>
            <rFont val="Tahoma"/>
            <family val="0"/>
          </rPr>
          <t xml:space="preserve">Jadaud:
Valeur estimée à partir des données GFE BC v6.1
</t>
        </r>
      </text>
    </comment>
    <comment ref="X82" authorId="3">
      <text>
        <r>
          <rPr>
            <sz val="9"/>
            <rFont val="Tahoma"/>
            <family val="0"/>
          </rPr>
          <t xml:space="preserve">Jadaud:
Valeur estimée à partir des données GFE BC v6.1
</t>
        </r>
      </text>
    </comment>
    <comment ref="X77" authorId="3">
      <text>
        <r>
          <rPr>
            <sz val="9"/>
            <rFont val="Tahoma"/>
            <family val="0"/>
          </rPr>
          <t xml:space="preserve">Jadaud:
Valeur estimée à partir des données GFE BC v6.1
</t>
        </r>
      </text>
    </comment>
    <comment ref="X85" authorId="3">
      <text>
        <r>
          <rPr>
            <sz val="9"/>
            <rFont val="Tahoma"/>
            <family val="0"/>
          </rPr>
          <t xml:space="preserve">Jadaud:
Valeur estimée à partir des données GFE BC v6.1
</t>
        </r>
      </text>
    </comment>
    <comment ref="X87" authorId="3">
      <text>
        <r>
          <rPr>
            <sz val="9"/>
            <rFont val="Tahoma"/>
            <family val="0"/>
          </rPr>
          <t xml:space="preserve">Jadaud:
Valeur estimée à partir des données GFE BC v6.1
</t>
        </r>
      </text>
    </comment>
    <comment ref="X93" authorId="3">
      <text>
        <r>
          <rPr>
            <sz val="9"/>
            <rFont val="Tahoma"/>
            <family val="0"/>
          </rPr>
          <t xml:space="preserve">Jadaud:
Valeur estimée à partir des données GFE BC v6.1
</t>
        </r>
      </text>
    </comment>
    <comment ref="X97" authorId="3">
      <text>
        <r>
          <rPr>
            <sz val="9"/>
            <rFont val="Tahoma"/>
            <family val="0"/>
          </rPr>
          <t xml:space="preserve">Jadaud:
Valeur estimée à partir des données GFE BC v6.1
</t>
        </r>
      </text>
    </comment>
    <comment ref="V13" authorId="3">
      <text>
        <r>
          <rPr>
            <sz val="9"/>
            <rFont val="Tahoma"/>
            <family val="0"/>
          </rPr>
          <t xml:space="preserve">Estimation D. Jadaud sur la base du GFE v6.1
</t>
        </r>
      </text>
    </comment>
    <comment ref="V101" authorId="3">
      <text>
        <r>
          <rPr>
            <sz val="9"/>
            <rFont val="Tahoma"/>
            <family val="0"/>
          </rPr>
          <t xml:space="preserve">GFE v6.1
Importées du Maroc par camion
</t>
        </r>
      </text>
    </comment>
    <comment ref="W60" authorId="3">
      <text>
        <r>
          <rPr>
            <sz val="9"/>
            <rFont val="Tahoma"/>
            <family val="0"/>
          </rPr>
          <t xml:space="preserve">Agrumes importés en camion d'Espagne
Etude de l’impact environnemental du transport des fruits et légumes frais importés et consommés en France métropolitaine
citée par GFE BC v6.1
</t>
        </r>
      </text>
    </comment>
    <comment ref="V8" authorId="3">
      <text>
        <r>
          <rPr>
            <b/>
            <sz val="9"/>
            <rFont val="Tahoma"/>
            <family val="0"/>
          </rPr>
          <t>GFE BC v6.1
Importé par bateau de Côte d'Ivoire</t>
        </r>
        <r>
          <rPr>
            <sz val="9"/>
            <rFont val="Tahoma"/>
            <family val="0"/>
          </rPr>
          <t xml:space="preserve">
</t>
        </r>
      </text>
    </comment>
    <comment ref="W94" authorId="3">
      <text>
        <r>
          <rPr>
            <b/>
            <sz val="9"/>
            <rFont val="Tahoma"/>
            <family val="0"/>
          </rPr>
          <t xml:space="preserve">GFE BC v6.1
</t>
        </r>
        <r>
          <rPr>
            <sz val="9"/>
            <rFont val="Tahoma"/>
            <family val="2"/>
          </rPr>
          <t>Importé d'Italie par bateau</t>
        </r>
        <r>
          <rPr>
            <sz val="9"/>
            <rFont val="Tahoma"/>
            <family val="0"/>
          </rPr>
          <t xml:space="preserve">
</t>
        </r>
      </text>
    </comment>
    <comment ref="W12" authorId="3">
      <text>
        <r>
          <rPr>
            <sz val="9"/>
            <rFont val="Tahoma"/>
            <family val="2"/>
          </rPr>
          <t>GFE BC v6.1
Importé par bateau d'Israël</t>
        </r>
      </text>
    </comment>
    <comment ref="V86" authorId="3">
      <text>
        <r>
          <rPr>
            <b/>
            <sz val="9"/>
            <rFont val="Tahoma"/>
            <family val="0"/>
          </rPr>
          <t>GFE BC v6.1
Importée du Chili par bateau</t>
        </r>
        <r>
          <rPr>
            <sz val="9"/>
            <rFont val="Tahoma"/>
            <family val="0"/>
          </rPr>
          <t xml:space="preserve">
</t>
        </r>
      </text>
    </comment>
    <comment ref="V53" authorId="3">
      <text>
        <r>
          <rPr>
            <sz val="9"/>
            <rFont val="Tahoma"/>
            <family val="0"/>
          </rPr>
          <t xml:space="preserve">GFE BC v6.1
Importé de Nouvelle Zélande par bateau
</t>
        </r>
      </text>
    </comment>
    <comment ref="C41" authorId="3">
      <text>
        <r>
          <rPr>
            <b/>
            <sz val="9"/>
            <rFont val="Tahoma"/>
            <family val="0"/>
          </rPr>
          <t>David:</t>
        </r>
        <r>
          <rPr>
            <sz val="9"/>
            <rFont val="Tahoma"/>
            <family val="0"/>
          </rPr>
          <t xml:space="preserve">
BC 6.1</t>
        </r>
      </text>
    </comment>
    <comment ref="D41" authorId="3">
      <text>
        <r>
          <rPr>
            <b/>
            <sz val="9"/>
            <rFont val="Tahoma"/>
            <family val="0"/>
          </rPr>
          <t>David:</t>
        </r>
        <r>
          <rPr>
            <sz val="9"/>
            <rFont val="Tahoma"/>
            <family val="0"/>
          </rPr>
          <t xml:space="preserve">
Estimation personnelle</t>
        </r>
      </text>
    </comment>
    <comment ref="C39" authorId="3">
      <text>
        <r>
          <rPr>
            <b/>
            <sz val="9"/>
            <rFont val="Tahoma"/>
            <family val="0"/>
          </rPr>
          <t>David:</t>
        </r>
        <r>
          <rPr>
            <sz val="9"/>
            <rFont val="Tahoma"/>
            <family val="0"/>
          </rPr>
          <t xml:space="preserve">
Estimation personnelle : 
valeur dinde industrielle + majoration de 600 (cf poulet et pintade fermiers)</t>
        </r>
      </text>
    </comment>
    <comment ref="C99" authorId="3">
      <text>
        <r>
          <rPr>
            <b/>
            <sz val="9"/>
            <rFont val="Tahoma"/>
            <family val="0"/>
          </rPr>
          <t>David:</t>
        </r>
        <r>
          <rPr>
            <sz val="9"/>
            <rFont val="Tahoma"/>
            <family val="0"/>
          </rPr>
          <t xml:space="preserve">
BC v6.1</t>
        </r>
      </text>
    </comment>
    <comment ref="D99" authorId="3">
      <text>
        <r>
          <rPr>
            <b/>
            <sz val="9"/>
            <rFont val="Tahoma"/>
            <family val="0"/>
          </rPr>
          <t>Valeur retenue par défaut</t>
        </r>
        <r>
          <rPr>
            <sz val="9"/>
            <rFont val="Tahoma"/>
            <family val="0"/>
          </rPr>
          <t xml:space="preserve">
</t>
        </r>
      </text>
    </comment>
    <comment ref="D52" authorId="2">
      <text>
        <r>
          <rPr>
            <b/>
            <sz val="8"/>
            <rFont val="Tahoma"/>
            <family val="0"/>
          </rPr>
          <t xml:space="preserve">Jadaud: 
</t>
        </r>
        <r>
          <rPr>
            <sz val="8"/>
            <rFont val="Tahoma"/>
            <family val="2"/>
          </rPr>
          <t>Estimation personnelle</t>
        </r>
        <r>
          <rPr>
            <sz val="8"/>
            <rFont val="Tahoma"/>
            <family val="0"/>
          </rPr>
          <t xml:space="preserve">
</t>
        </r>
      </text>
    </comment>
    <comment ref="D103" authorId="2">
      <text>
        <r>
          <rPr>
            <b/>
            <sz val="8"/>
            <rFont val="Tahoma"/>
            <family val="0"/>
          </rPr>
          <t xml:space="preserve">Jadaud :
</t>
        </r>
        <r>
          <rPr>
            <sz val="8"/>
            <rFont val="Tahoma"/>
            <family val="2"/>
          </rPr>
          <t>Estimation personnelle</t>
        </r>
        <r>
          <rPr>
            <sz val="8"/>
            <rFont val="Tahoma"/>
            <family val="0"/>
          </rPr>
          <t xml:space="preserve">
Les moindres rendements sont compensés par la diminution d'intrants.</t>
        </r>
      </text>
    </comment>
    <comment ref="C16" authorId="3">
      <text>
        <r>
          <rPr>
            <b/>
            <sz val="9"/>
            <rFont val="Tahoma"/>
            <family val="0"/>
          </rPr>
          <t>David:</t>
        </r>
        <r>
          <rPr>
            <sz val="9"/>
            <rFont val="Tahoma"/>
            <family val="0"/>
          </rPr>
          <t xml:space="preserve">
BC v6.1</t>
        </r>
      </text>
    </comment>
    <comment ref="D16" authorId="3">
      <text>
        <r>
          <rPr>
            <b/>
            <sz val="9"/>
            <rFont val="Tahoma"/>
            <family val="0"/>
          </rPr>
          <t>Valeur retenue par défaut</t>
        </r>
        <r>
          <rPr>
            <sz val="9"/>
            <rFont val="Tahoma"/>
            <family val="0"/>
          </rPr>
          <t xml:space="preserve">
</t>
        </r>
      </text>
    </comment>
    <comment ref="C98" authorId="3">
      <text>
        <r>
          <rPr>
            <b/>
            <sz val="9"/>
            <rFont val="Tahoma"/>
            <family val="0"/>
          </rPr>
          <t>David:</t>
        </r>
        <r>
          <rPr>
            <sz val="9"/>
            <rFont val="Tahoma"/>
            <family val="0"/>
          </rPr>
          <t xml:space="preserve">
Estimation D. Jadaud à partir d'une ACV publiée dans ENVIRONMENTAL SCIENCE &amp; TECHNOLOGY / VOL. 43, NO. 23, 2009</t>
        </r>
      </text>
    </comment>
    <comment ref="Q37" authorId="3">
      <text>
        <r>
          <rPr>
            <b/>
            <sz val="9"/>
            <rFont val="Tahoma"/>
            <family val="0"/>
          </rPr>
          <t>David:</t>
        </r>
        <r>
          <rPr>
            <sz val="9"/>
            <rFont val="Tahoma"/>
            <family val="0"/>
          </rPr>
          <t xml:space="preserve">
Source BC v6.1
50 % des émissions liées à la pêche (fioul)</t>
        </r>
      </text>
    </comment>
    <comment ref="V37" authorId="3">
      <text>
        <r>
          <rPr>
            <b/>
            <sz val="9"/>
            <rFont val="Tahoma"/>
            <family val="0"/>
          </rPr>
          <t>David:</t>
        </r>
        <r>
          <rPr>
            <sz val="9"/>
            <rFont val="Tahoma"/>
            <family val="0"/>
          </rPr>
          <t xml:space="preserve">
Source BC v6.1
30 % des émissions de pêche</t>
        </r>
      </text>
    </comment>
    <comment ref="C55" authorId="3">
      <text>
        <r>
          <rPr>
            <b/>
            <sz val="9"/>
            <rFont val="Tahoma"/>
            <family val="0"/>
          </rPr>
          <t>David:</t>
        </r>
        <r>
          <rPr>
            <sz val="9"/>
            <rFont val="Tahoma"/>
            <family val="0"/>
          </rPr>
          <t xml:space="preserve">
BC v6.1</t>
        </r>
      </text>
    </comment>
  </commentList>
</comments>
</file>

<file path=xl/comments2.xml><?xml version="1.0" encoding="utf-8"?>
<comments xmlns="http://schemas.openxmlformats.org/spreadsheetml/2006/main">
  <authors>
    <author>Jadaud</author>
    <author>David</author>
    <author>lycee</author>
    <author>.</author>
  </authors>
  <commentList>
    <comment ref="E1" authorId="0">
      <text>
        <r>
          <rPr>
            <b/>
            <sz val="8"/>
            <rFont val="Tahoma"/>
            <family val="0"/>
          </rPr>
          <t>Jadaud:</t>
        </r>
        <r>
          <rPr>
            <sz val="8"/>
            <rFont val="Tahoma"/>
            <family val="0"/>
          </rPr>
          <t xml:space="preserve">
Majoration hors saison par défaut : + 700
BC v6.1 propose 700 kg éq C / t, le tableur Opération Carbone 730 kg éq C / t
Zone de transition : + 200GFE </t>
        </r>
      </text>
    </comment>
    <comment ref="Q2" authorId="1">
      <text>
        <r>
          <rPr>
            <sz val="9"/>
            <rFont val="Tahoma"/>
            <family val="2"/>
          </rPr>
          <t>A partir du tableur Opération Carbone</t>
        </r>
        <r>
          <rPr>
            <sz val="9"/>
            <rFont val="Tahoma"/>
            <family val="0"/>
          </rPr>
          <t xml:space="preserve">
</t>
        </r>
      </text>
    </comment>
    <comment ref="R2" authorId="1">
      <text>
        <r>
          <rPr>
            <sz val="9"/>
            <rFont val="Tahoma"/>
            <family val="0"/>
          </rPr>
          <t>Estimation personnelle : 80 g éq C / kg de fruits et légumes dans l'IAA + emballage estimé à 48 g éq C / kg
Source : L'impact de nos choix alimentaires sur le climat</t>
        </r>
      </text>
    </comment>
    <comment ref="S2" authorId="1">
      <text>
        <r>
          <rPr>
            <sz val="9"/>
            <rFont val="Tahoma"/>
            <family val="0"/>
          </rPr>
          <t xml:space="preserve">Source : Opération Carbone
</t>
        </r>
      </text>
    </comment>
    <comment ref="T2" authorId="1">
      <text>
        <r>
          <rPr>
            <sz val="9"/>
            <rFont val="Tahoma"/>
            <family val="0"/>
          </rPr>
          <t xml:space="preserve">Jadaud:
A partir du tableur Opération Carbone
</t>
        </r>
      </text>
    </comment>
    <comment ref="U2" authorId="1">
      <text>
        <r>
          <rPr>
            <b/>
            <sz val="9"/>
            <rFont val="Tahoma"/>
            <family val="0"/>
          </rPr>
          <t xml:space="preserve">Jadaud:
</t>
        </r>
        <r>
          <rPr>
            <sz val="9"/>
            <rFont val="Tahoma"/>
            <family val="2"/>
          </rPr>
          <t>A partir du tableur Opération Carbone</t>
        </r>
        <r>
          <rPr>
            <sz val="9"/>
            <rFont val="Tahoma"/>
            <family val="0"/>
          </rPr>
          <t xml:space="preserve">
</t>
        </r>
      </text>
    </comment>
    <comment ref="V2" authorId="1">
      <text>
        <r>
          <rPr>
            <b/>
            <sz val="9"/>
            <rFont val="Tahoma"/>
            <family val="0"/>
          </rPr>
          <t xml:space="preserve">Jadaud:
</t>
        </r>
        <r>
          <rPr>
            <sz val="9"/>
            <rFont val="Tahoma"/>
            <family val="2"/>
          </rPr>
          <t>Estimation D. Jadaud à partir des valeurs proposées dans le GFE BC v6.1 pour les importations de fruits</t>
        </r>
      </text>
    </comment>
    <comment ref="W2" authorId="1">
      <text>
        <r>
          <rPr>
            <sz val="9"/>
            <rFont val="Tahoma"/>
            <family val="0"/>
          </rPr>
          <t xml:space="preserve">Jadaud:
Estimation D. Jadaud à partir des valeurs proposées dans le GFE BC v6.1 pour les importations de fruits. 
A noter : une distance de 1800 km (Bourges-Alméria) parcourue avec un tracteur routier (29,4 g éq C / t.km, BC v5) donne une majoration de 53 kg éq C / t
</t>
        </r>
      </text>
    </comment>
    <comment ref="X2" authorId="1">
      <text>
        <r>
          <rPr>
            <sz val="9"/>
            <rFont val="Tahoma"/>
            <family val="0"/>
          </rPr>
          <t xml:space="preserve">Jadaud:
Valeur estimée à partir du GFE v6.1 pour les fruits et légumes.
A noter : un trajet de 585 km (Bourges-Strasbourg) parcouru avec un porteur de PTAC compris entre 11 et 19t (74,9 g éq C / t.km) donne 44 kg éq C / t
</t>
        </r>
      </text>
    </comment>
    <comment ref="Y2" authorId="1">
      <text>
        <r>
          <rPr>
            <sz val="9"/>
            <rFont val="Tahoma"/>
            <family val="0"/>
          </rPr>
          <t xml:space="preserve">Sur la base d'un trajet de 30 km réalisés en 3,5t (328 g éq C / t.km, BC v6.1)
</t>
        </r>
      </text>
    </comment>
    <comment ref="C21" authorId="2">
      <text>
        <r>
          <rPr>
            <sz val="8"/>
            <rFont val="Tahoma"/>
            <family val="2"/>
          </rPr>
          <t>Estimation D. Jadaud sur la base des données BC 6.1 et Agreste</t>
        </r>
      </text>
    </comment>
    <comment ref="D21" authorId="2">
      <text>
        <r>
          <rPr>
            <b/>
            <sz val="8"/>
            <rFont val="Tahoma"/>
            <family val="0"/>
          </rPr>
          <t xml:space="preserve">Jadaud
</t>
        </r>
        <r>
          <rPr>
            <sz val="8"/>
            <rFont val="Tahoma"/>
            <family val="2"/>
          </rPr>
          <t>Tableur Opération Carbone</t>
        </r>
      </text>
    </comment>
    <comment ref="X21" authorId="0">
      <text>
        <r>
          <rPr>
            <b/>
            <sz val="8"/>
            <rFont val="Tahoma"/>
            <family val="0"/>
          </rPr>
          <t>Jadaud:</t>
        </r>
        <r>
          <rPr>
            <sz val="8"/>
            <rFont val="Tahoma"/>
            <family val="0"/>
          </rPr>
          <t xml:space="preserve">
Valeur estimée à partir des données GFE BC v6.1</t>
        </r>
      </text>
    </comment>
    <comment ref="C90" authorId="1">
      <text>
        <r>
          <rPr>
            <sz val="9"/>
            <rFont val="Tahoma"/>
            <family val="0"/>
          </rPr>
          <t xml:space="preserve">Jadaud:
BC v6.1
</t>
        </r>
      </text>
    </comment>
    <comment ref="C91" authorId="1">
      <text>
        <r>
          <rPr>
            <b/>
            <sz val="9"/>
            <rFont val="Tahoma"/>
            <family val="0"/>
          </rPr>
          <t>Jadaud:
BC v6.1</t>
        </r>
        <r>
          <rPr>
            <sz val="9"/>
            <rFont val="Tahoma"/>
            <family val="0"/>
          </rPr>
          <t xml:space="preserve">
</t>
        </r>
      </text>
    </comment>
    <comment ref="C22" authorId="1">
      <text>
        <r>
          <rPr>
            <sz val="9"/>
            <rFont val="Tahoma"/>
            <family val="2"/>
          </rPr>
          <t>Jadaud:
Valeur par défaut pour les fruits et légumes
BC v6.1</t>
        </r>
      </text>
    </comment>
    <comment ref="V22" authorId="1">
      <text>
        <r>
          <rPr>
            <b/>
            <sz val="9"/>
            <rFont val="Tahoma"/>
            <family val="0"/>
          </rPr>
          <t>GFE BC v6.1
Importé par bateau de Côte d'Ivoire</t>
        </r>
        <r>
          <rPr>
            <sz val="9"/>
            <rFont val="Tahoma"/>
            <family val="0"/>
          </rPr>
          <t xml:space="preserve">
</t>
        </r>
      </text>
    </comment>
    <comment ref="X22" authorId="1">
      <text>
        <r>
          <rPr>
            <sz val="9"/>
            <rFont val="Tahoma"/>
            <family val="0"/>
          </rPr>
          <t xml:space="preserve">Jadaud:
Valeur estimée à partir des données GFE BC v6.1
</t>
        </r>
      </text>
    </comment>
    <comment ref="C46" authorId="1">
      <text>
        <r>
          <rPr>
            <b/>
            <sz val="9"/>
            <rFont val="Tahoma"/>
            <family val="0"/>
          </rPr>
          <t>Jadaud:
Valeur par défaut pour les fruits et légumes
BC v6.1</t>
        </r>
      </text>
    </comment>
    <comment ref="X46" authorId="1">
      <text>
        <r>
          <rPr>
            <sz val="9"/>
            <rFont val="Tahoma"/>
            <family val="0"/>
          </rPr>
          <t xml:space="preserve">Jadaud:
Valeur estimée à partir des données GFE BC v6.1
</t>
        </r>
      </text>
    </comment>
    <comment ref="C47" authorId="1">
      <text>
        <r>
          <rPr>
            <b/>
            <sz val="9"/>
            <rFont val="Tahoma"/>
            <family val="0"/>
          </rPr>
          <t>Jadaud:
Valeur par défaut pour les fruits et légumes
BC v6.1</t>
        </r>
      </text>
    </comment>
    <comment ref="X47" authorId="1">
      <text>
        <r>
          <rPr>
            <sz val="9"/>
            <rFont val="Tahoma"/>
            <family val="0"/>
          </rPr>
          <t xml:space="preserve">Jadaud:
Valeur estimée à partir des données GFE BC v6.1
</t>
        </r>
      </text>
    </comment>
    <comment ref="C48" authorId="1">
      <text>
        <r>
          <rPr>
            <sz val="9"/>
            <rFont val="Tahoma"/>
            <family val="0"/>
          </rPr>
          <t xml:space="preserve">Jadaud:
Valeur par défaut pour les fruits et légumes
BC v6.1
</t>
        </r>
      </text>
    </comment>
    <comment ref="X48" authorId="1">
      <text>
        <r>
          <rPr>
            <sz val="9"/>
            <rFont val="Tahoma"/>
            <family val="0"/>
          </rPr>
          <t xml:space="preserve">Jadaud:
Valeur estimée à partir des données GFE BC v6.1
</t>
        </r>
      </text>
    </comment>
    <comment ref="C49" authorId="1">
      <text>
        <r>
          <rPr>
            <sz val="9"/>
            <rFont val="Tahoma"/>
            <family val="2"/>
          </rPr>
          <t>Jadaud:
Valeur par défaut pour les fruits et légumes
BC v6.1</t>
        </r>
      </text>
    </comment>
    <comment ref="W49" authorId="1">
      <text>
        <r>
          <rPr>
            <sz val="9"/>
            <rFont val="Tahoma"/>
            <family val="2"/>
          </rPr>
          <t>GFE BC v6.1
Importé par bateau d'Israël</t>
        </r>
      </text>
    </comment>
    <comment ref="X49" authorId="1">
      <text>
        <r>
          <rPr>
            <sz val="9"/>
            <rFont val="Tahoma"/>
            <family val="0"/>
          </rPr>
          <t xml:space="preserve">Jadaud:
Valeur estimée à partir des données GFE BC v6.1
</t>
        </r>
      </text>
    </comment>
    <comment ref="V23" authorId="1">
      <text>
        <r>
          <rPr>
            <sz val="9"/>
            <rFont val="Tahoma"/>
            <family val="0"/>
          </rPr>
          <t xml:space="preserve">Estimation D. Jadaud sur la base du GFE v6.1
</t>
        </r>
      </text>
    </comment>
    <comment ref="C50" authorId="1">
      <text>
        <r>
          <rPr>
            <sz val="9"/>
            <rFont val="Tahoma"/>
            <family val="0"/>
          </rPr>
          <t xml:space="preserve">Jadaud:
Valeur par défaut pour les fruits et légumes
BC v6.1
</t>
        </r>
      </text>
    </comment>
    <comment ref="X50" authorId="1">
      <text>
        <r>
          <rPr>
            <sz val="9"/>
            <rFont val="Tahoma"/>
            <family val="0"/>
          </rPr>
          <t xml:space="preserve">Jadaud:
Valeur estimée à partir des données GFE BC v6.1
</t>
        </r>
      </text>
    </comment>
    <comment ref="C80" authorId="0">
      <text>
        <r>
          <rPr>
            <b/>
            <sz val="8"/>
            <rFont val="Tahoma"/>
            <family val="0"/>
          </rPr>
          <t>Jadaud:</t>
        </r>
        <r>
          <rPr>
            <sz val="8"/>
            <rFont val="Tahoma"/>
            <family val="0"/>
          </rPr>
          <t xml:space="preserve">
BC v6.1</t>
        </r>
      </text>
    </comment>
    <comment ref="D80" authorId="0">
      <text>
        <r>
          <rPr>
            <b/>
            <sz val="8"/>
            <rFont val="Tahoma"/>
            <family val="0"/>
          </rPr>
          <t>Jadaud:</t>
        </r>
        <r>
          <rPr>
            <sz val="8"/>
            <rFont val="Tahoma"/>
            <family val="0"/>
          </rPr>
          <t xml:space="preserve">
Source : tableur Opération Carbone</t>
        </r>
      </text>
    </comment>
    <comment ref="C5" authorId="1">
      <text>
        <r>
          <rPr>
            <b/>
            <sz val="9"/>
            <rFont val="Tahoma"/>
            <family val="0"/>
          </rPr>
          <t>David:</t>
        </r>
        <r>
          <rPr>
            <sz val="9"/>
            <rFont val="Tahoma"/>
            <family val="0"/>
          </rPr>
          <t xml:space="preserve">
BC v6.1</t>
        </r>
      </text>
    </comment>
    <comment ref="D5" authorId="1">
      <text>
        <r>
          <rPr>
            <b/>
            <sz val="9"/>
            <rFont val="Tahoma"/>
            <family val="0"/>
          </rPr>
          <t>Valeur retenue par défaut</t>
        </r>
        <r>
          <rPr>
            <sz val="9"/>
            <rFont val="Tahoma"/>
            <family val="0"/>
          </rPr>
          <t xml:space="preserve">
</t>
        </r>
      </text>
    </comment>
    <comment ref="C17" authorId="3">
      <text>
        <r>
          <rPr>
            <b/>
            <sz val="8"/>
            <rFont val="Tahoma"/>
            <family val="0"/>
          </rPr>
          <t>BC v6.1</t>
        </r>
      </text>
    </comment>
    <comment ref="D17" authorId="2">
      <text>
        <r>
          <rPr>
            <b/>
            <sz val="8"/>
            <rFont val="Tahoma"/>
            <family val="0"/>
          </rPr>
          <t xml:space="preserve">Jadaud :
</t>
        </r>
        <r>
          <rPr>
            <sz val="8"/>
            <rFont val="Tahoma"/>
            <family val="2"/>
          </rPr>
          <t>Estimation personnelle</t>
        </r>
        <r>
          <rPr>
            <sz val="8"/>
            <rFont val="Tahoma"/>
            <family val="0"/>
          </rPr>
          <t xml:space="preserve">
</t>
        </r>
      </text>
    </comment>
    <comment ref="C6" authorId="0">
      <text>
        <r>
          <rPr>
            <b/>
            <sz val="8"/>
            <rFont val="Tahoma"/>
            <family val="0"/>
          </rPr>
          <t xml:space="preserve">Jadaud:
15 % d'humidité
BC v6.1
</t>
        </r>
      </text>
    </comment>
    <comment ref="D6" authorId="1">
      <text>
        <r>
          <rPr>
            <b/>
            <sz val="9"/>
            <rFont val="Tahoma"/>
            <family val="0"/>
          </rPr>
          <t>Valeur retenue par défaut</t>
        </r>
      </text>
    </comment>
    <comment ref="C92" authorId="0">
      <text>
        <r>
          <rPr>
            <b/>
            <sz val="8"/>
            <rFont val="Tahoma"/>
            <family val="0"/>
          </rPr>
          <t>Jadaud:</t>
        </r>
        <r>
          <rPr>
            <sz val="8"/>
            <rFont val="Tahoma"/>
            <family val="0"/>
          </rPr>
          <t xml:space="preserve">
BC v6.1</t>
        </r>
      </text>
    </comment>
    <comment ref="D92" authorId="0">
      <text>
        <r>
          <rPr>
            <b/>
            <sz val="8"/>
            <rFont val="Tahoma"/>
            <family val="0"/>
          </rPr>
          <t>Jadaud:</t>
        </r>
        <r>
          <rPr>
            <sz val="8"/>
            <rFont val="Tahoma"/>
            <family val="0"/>
          </rPr>
          <t xml:space="preserve">
Source : tableur Opération Carbone</t>
        </r>
      </text>
    </comment>
    <comment ref="C51" authorId="1">
      <text>
        <r>
          <rPr>
            <sz val="9"/>
            <rFont val="Tahoma"/>
            <family val="0"/>
          </rPr>
          <t xml:space="preserve">Jadaud:
Valeur par défaut pour les fruits et légumes
BC v6.1
</t>
        </r>
      </text>
    </comment>
    <comment ref="X51" authorId="1">
      <text>
        <r>
          <rPr>
            <sz val="9"/>
            <rFont val="Tahoma"/>
            <family val="0"/>
          </rPr>
          <t xml:space="preserve">Jadaud:
Valeur estimée à partir des données GFE BC v6.1
</t>
        </r>
      </text>
    </comment>
    <comment ref="C93" authorId="0">
      <text>
        <r>
          <rPr>
            <b/>
            <sz val="8"/>
            <rFont val="Tahoma"/>
            <family val="0"/>
          </rPr>
          <t>Jadaud:</t>
        </r>
        <r>
          <rPr>
            <sz val="8"/>
            <rFont val="Tahoma"/>
            <family val="0"/>
          </rPr>
          <t xml:space="preserve">
BC v6.1</t>
        </r>
      </text>
    </comment>
    <comment ref="D93" authorId="0">
      <text>
        <r>
          <rPr>
            <b/>
            <sz val="8"/>
            <rFont val="Tahoma"/>
            <family val="0"/>
          </rPr>
          <t>Jadaud:</t>
        </r>
        <r>
          <rPr>
            <sz val="8"/>
            <rFont val="Tahoma"/>
            <family val="0"/>
          </rPr>
          <t xml:space="preserve">
Source : tableur Opération Carbone</t>
        </r>
      </text>
    </comment>
    <comment ref="C52" authorId="1">
      <text>
        <r>
          <rPr>
            <sz val="9"/>
            <rFont val="Tahoma"/>
            <family val="0"/>
          </rPr>
          <t xml:space="preserve">Jadaud:
Valeur par défaut pour les fruits et légumes
BC v6.1
</t>
        </r>
      </text>
    </comment>
    <comment ref="X52" authorId="1">
      <text>
        <r>
          <rPr>
            <sz val="9"/>
            <rFont val="Tahoma"/>
            <family val="0"/>
          </rPr>
          <t xml:space="preserve">Jadaud:
Valeur estimée à partir des données GFE BC v6.1
</t>
        </r>
      </text>
    </comment>
    <comment ref="C24" authorId="0">
      <text>
        <r>
          <rPr>
            <b/>
            <sz val="8"/>
            <rFont val="Tahoma"/>
            <family val="0"/>
          </rPr>
          <t>Jadaud:</t>
        </r>
        <r>
          <rPr>
            <sz val="8"/>
            <rFont val="Tahoma"/>
            <family val="0"/>
          </rPr>
          <t xml:space="preserve">
Valeur par défaut pour les fruits et légumes
BC v6.1</t>
        </r>
      </text>
    </comment>
    <comment ref="X24" authorId="1">
      <text>
        <r>
          <rPr>
            <sz val="9"/>
            <rFont val="Tahoma"/>
            <family val="0"/>
          </rPr>
          <t xml:space="preserve">Jadaud:
Valeur estimée à partir des données GFE BC v6.1
</t>
        </r>
      </text>
    </comment>
    <comment ref="C53" authorId="1">
      <text>
        <r>
          <rPr>
            <sz val="9"/>
            <rFont val="Tahoma"/>
            <family val="0"/>
          </rPr>
          <t xml:space="preserve">Jadaud:
Valeur par défaut pour les fruits et légumes
BC v6.1
</t>
        </r>
      </text>
    </comment>
    <comment ref="X53" authorId="1">
      <text>
        <r>
          <rPr>
            <sz val="9"/>
            <rFont val="Tahoma"/>
            <family val="0"/>
          </rPr>
          <t xml:space="preserve">Jadaud:
Valeur estimée à partir des données GFE BC v6.1
</t>
        </r>
      </text>
    </comment>
    <comment ref="C54" authorId="1">
      <text>
        <r>
          <rPr>
            <sz val="9"/>
            <rFont val="Tahoma"/>
            <family val="0"/>
          </rPr>
          <t xml:space="preserve">Jadaud:
Valeur par défaut pour les fruits et légumes
BC v6.1
</t>
        </r>
      </text>
    </comment>
    <comment ref="X54" authorId="1">
      <text>
        <r>
          <rPr>
            <sz val="9"/>
            <rFont val="Tahoma"/>
            <family val="0"/>
          </rPr>
          <t xml:space="preserve">Jadaud:
Valeur estimée à partir des données GFE BC v6.1
</t>
        </r>
      </text>
    </comment>
    <comment ref="C25" authorId="0">
      <text>
        <r>
          <rPr>
            <sz val="8"/>
            <rFont val="Tahoma"/>
            <family val="2"/>
          </rPr>
          <t>Estimation D. Jadaud sur la base des données BC 6.1 et Agreste</t>
        </r>
      </text>
    </comment>
    <comment ref="X25" authorId="1">
      <text>
        <r>
          <rPr>
            <sz val="9"/>
            <rFont val="Tahoma"/>
            <family val="0"/>
          </rPr>
          <t xml:space="preserve">Jadaud:
Valeur estimée à partir des données GFE BC v6.1
</t>
        </r>
      </text>
    </comment>
    <comment ref="C55" authorId="1">
      <text>
        <r>
          <rPr>
            <sz val="9"/>
            <rFont val="Tahoma"/>
            <family val="0"/>
          </rPr>
          <t xml:space="preserve">Jadaud:
Valeur par défaut pour les fruits et légumes
BC v6.1
</t>
        </r>
      </text>
    </comment>
    <comment ref="X55" authorId="1">
      <text>
        <r>
          <rPr>
            <sz val="9"/>
            <rFont val="Tahoma"/>
            <family val="0"/>
          </rPr>
          <t xml:space="preserve">Jadaud:
Valeur estimée à partir des données GFE BC v6.1
</t>
        </r>
      </text>
    </comment>
    <comment ref="C56" authorId="1">
      <text>
        <r>
          <rPr>
            <sz val="9"/>
            <rFont val="Tahoma"/>
            <family val="0"/>
          </rPr>
          <t xml:space="preserve">Jadaud:
Valeur par défaut pour les fruits et légumes
BC v6.1
</t>
        </r>
      </text>
    </comment>
    <comment ref="X56" authorId="1">
      <text>
        <r>
          <rPr>
            <sz val="9"/>
            <rFont val="Tahoma"/>
            <family val="0"/>
          </rPr>
          <t xml:space="preserve">Jadaud:
Valeur estimée à partir des données GFE BC v6.1
</t>
        </r>
      </text>
    </comment>
    <comment ref="C57" authorId="1">
      <text>
        <r>
          <rPr>
            <sz val="9"/>
            <rFont val="Tahoma"/>
            <family val="0"/>
          </rPr>
          <t xml:space="preserve">Jadaud:
Valeur par défaut pour les fruits et légumes
BC v6.1
</t>
        </r>
      </text>
    </comment>
    <comment ref="X57" authorId="1">
      <text>
        <r>
          <rPr>
            <sz val="9"/>
            <rFont val="Tahoma"/>
            <family val="0"/>
          </rPr>
          <t xml:space="preserve">Jadaud:
Valeur estimée à partir des données GFE BC v6.1
</t>
        </r>
      </text>
    </comment>
    <comment ref="C58" authorId="1">
      <text>
        <r>
          <rPr>
            <sz val="9"/>
            <rFont val="Tahoma"/>
            <family val="0"/>
          </rPr>
          <t xml:space="preserve">Jadaud:
Valeur par défaut pour les fruits et légumes
BC v6.1
</t>
        </r>
      </text>
    </comment>
    <comment ref="X58" authorId="1">
      <text>
        <r>
          <rPr>
            <sz val="9"/>
            <rFont val="Tahoma"/>
            <family val="0"/>
          </rPr>
          <t xml:space="preserve">Jadaud:
Valeur estimée à partir des données GFE BC v6.1
</t>
        </r>
      </text>
    </comment>
    <comment ref="C26" authorId="0">
      <text>
        <r>
          <rPr>
            <b/>
            <sz val="8"/>
            <rFont val="Tahoma"/>
            <family val="0"/>
          </rPr>
          <t>Jadaud:</t>
        </r>
        <r>
          <rPr>
            <sz val="8"/>
            <rFont val="Tahoma"/>
            <family val="0"/>
          </rPr>
          <t xml:space="preserve">
Valeur par défaut pour les fruits et légumes
BC v6.1</t>
        </r>
      </text>
    </comment>
    <comment ref="X26" authorId="1">
      <text>
        <r>
          <rPr>
            <sz val="9"/>
            <rFont val="Tahoma"/>
            <family val="0"/>
          </rPr>
          <t xml:space="preserve">Jadaud:
Valeur estimée à partir des données GFE BC v6.1
</t>
        </r>
      </text>
    </comment>
    <comment ref="C59" authorId="0">
      <text>
        <r>
          <rPr>
            <b/>
            <sz val="8"/>
            <rFont val="Tahoma"/>
            <family val="0"/>
          </rPr>
          <t>Jadaud:</t>
        </r>
        <r>
          <rPr>
            <sz val="8"/>
            <rFont val="Tahoma"/>
            <family val="0"/>
          </rPr>
          <t xml:space="preserve">
BC v6.1</t>
        </r>
      </text>
    </comment>
    <comment ref="E59" authorId="0">
      <text>
        <r>
          <rPr>
            <b/>
            <sz val="8"/>
            <rFont val="Tahoma"/>
            <family val="0"/>
          </rPr>
          <t>Jadaud:</t>
        </r>
        <r>
          <rPr>
            <sz val="8"/>
            <rFont val="Tahoma"/>
            <family val="0"/>
          </rPr>
          <t xml:space="preserve">
Déduite à partir des données BC v6.1</t>
        </r>
      </text>
    </comment>
    <comment ref="X59" authorId="1">
      <text>
        <r>
          <rPr>
            <sz val="9"/>
            <rFont val="Tahoma"/>
            <family val="0"/>
          </rPr>
          <t xml:space="preserve">Jadaud:
Valeur estimée à partir des données GFE BC v6.1
</t>
        </r>
      </text>
    </comment>
    <comment ref="C60" authorId="1">
      <text>
        <r>
          <rPr>
            <sz val="9"/>
            <rFont val="Tahoma"/>
            <family val="0"/>
          </rPr>
          <t xml:space="preserve">Jadaud:
Valeur par défaut pour les fruits et légumes
BC v6.1
</t>
        </r>
      </text>
    </comment>
    <comment ref="X60" authorId="1">
      <text>
        <r>
          <rPr>
            <sz val="9"/>
            <rFont val="Tahoma"/>
            <family val="0"/>
          </rPr>
          <t xml:space="preserve">Jadaud:
Valeur estimée à partir des données GFE BC v6.1
</t>
        </r>
      </text>
    </comment>
    <comment ref="C61" authorId="1">
      <text>
        <r>
          <rPr>
            <sz val="9"/>
            <rFont val="Tahoma"/>
            <family val="0"/>
          </rPr>
          <t xml:space="preserve">Jadaud:
Valeur par défaut pour les fruits et légumes
BC v6.1
</t>
        </r>
      </text>
    </comment>
    <comment ref="X61" authorId="1">
      <text>
        <r>
          <rPr>
            <sz val="9"/>
            <rFont val="Tahoma"/>
            <family val="0"/>
          </rPr>
          <t xml:space="preserve">Jadaud:
Valeur estimée à partir des données GFE BC v6.1
</t>
        </r>
      </text>
    </comment>
    <comment ref="C62" authorId="1">
      <text>
        <r>
          <rPr>
            <sz val="9"/>
            <rFont val="Tahoma"/>
            <family val="0"/>
          </rPr>
          <t xml:space="preserve">Jadaud:
Valeur par défaut pour les fruits et légumes
BC v6.1
</t>
        </r>
      </text>
    </comment>
    <comment ref="X62" authorId="1">
      <text>
        <r>
          <rPr>
            <sz val="9"/>
            <rFont val="Tahoma"/>
            <family val="0"/>
          </rPr>
          <t xml:space="preserve">Jadaud:
Valeur estimée à partir des données GFE BC v6.1
</t>
        </r>
      </text>
    </comment>
    <comment ref="C81" authorId="0">
      <text>
        <r>
          <rPr>
            <b/>
            <sz val="8"/>
            <rFont val="Tahoma"/>
            <family val="0"/>
          </rPr>
          <t>Jadaud:</t>
        </r>
        <r>
          <rPr>
            <sz val="8"/>
            <rFont val="Tahoma"/>
            <family val="0"/>
          </rPr>
          <t xml:space="preserve">
Estimation personnelle sur la base du beurre</t>
        </r>
      </text>
    </comment>
    <comment ref="D81" authorId="0">
      <text>
        <r>
          <rPr>
            <b/>
            <sz val="8"/>
            <rFont val="Tahoma"/>
            <family val="0"/>
          </rPr>
          <t>Jadaud:</t>
        </r>
        <r>
          <rPr>
            <sz val="8"/>
            <rFont val="Tahoma"/>
            <family val="0"/>
          </rPr>
          <t xml:space="preserve">
Source : tableur Opération Carbone</t>
        </r>
      </text>
    </comment>
    <comment ref="C86" authorId="1">
      <text>
        <r>
          <rPr>
            <b/>
            <sz val="9"/>
            <rFont val="Tahoma"/>
            <family val="0"/>
          </rPr>
          <t>Jadaud :</t>
        </r>
        <r>
          <rPr>
            <sz val="9"/>
            <rFont val="Tahoma"/>
            <family val="2"/>
          </rPr>
          <t xml:space="preserve">
Source BC v6.1
Seules émissions liées à la consommation de fioul pour la pêche</t>
        </r>
        <r>
          <rPr>
            <sz val="9"/>
            <rFont val="Tahoma"/>
            <family val="0"/>
          </rPr>
          <t xml:space="preserve">
</t>
        </r>
      </text>
    </comment>
    <comment ref="Q86" authorId="1">
      <text>
        <r>
          <rPr>
            <b/>
            <sz val="9"/>
            <rFont val="Tahoma"/>
            <family val="0"/>
          </rPr>
          <t>David:</t>
        </r>
        <r>
          <rPr>
            <sz val="9"/>
            <rFont val="Tahoma"/>
            <family val="0"/>
          </rPr>
          <t xml:space="preserve">
Source BC v6.1
50 % des émissions liées à la pêche (fioul)</t>
        </r>
      </text>
    </comment>
    <comment ref="V86" authorId="1">
      <text>
        <r>
          <rPr>
            <b/>
            <sz val="9"/>
            <rFont val="Tahoma"/>
            <family val="0"/>
          </rPr>
          <t>David:</t>
        </r>
        <r>
          <rPr>
            <sz val="9"/>
            <rFont val="Tahoma"/>
            <family val="0"/>
          </rPr>
          <t xml:space="preserve">
Source BC v6.1
30 % des émissions de pêche</t>
        </r>
      </text>
    </comment>
    <comment ref="C94" authorId="0">
      <text>
        <r>
          <rPr>
            <b/>
            <sz val="8"/>
            <rFont val="Tahoma"/>
            <family val="0"/>
          </rPr>
          <t>Jadaud:</t>
        </r>
        <r>
          <rPr>
            <sz val="8"/>
            <rFont val="Tahoma"/>
            <family val="0"/>
          </rPr>
          <t xml:space="preserve">
BC v6.1</t>
        </r>
      </text>
    </comment>
    <comment ref="C95" authorId="1">
      <text>
        <r>
          <rPr>
            <b/>
            <sz val="9"/>
            <rFont val="Tahoma"/>
            <family val="0"/>
          </rPr>
          <t>David:</t>
        </r>
        <r>
          <rPr>
            <sz val="9"/>
            <rFont val="Tahoma"/>
            <family val="0"/>
          </rPr>
          <t xml:space="preserve">
Estimation personnelle : 
valeur dinde industrielle + majoration de 600 (cf poulet et pintade fermiers)</t>
        </r>
      </text>
    </comment>
    <comment ref="D95" authorId="0">
      <text>
        <r>
          <rPr>
            <b/>
            <sz val="8"/>
            <rFont val="Tahoma"/>
            <family val="0"/>
          </rPr>
          <t>Jadaud:</t>
        </r>
        <r>
          <rPr>
            <sz val="8"/>
            <rFont val="Tahoma"/>
            <family val="0"/>
          </rPr>
          <t xml:space="preserve">
Estimation personnelle sur la base du poulet </t>
        </r>
      </text>
    </comment>
    <comment ref="C63" authorId="1">
      <text>
        <r>
          <rPr>
            <sz val="9"/>
            <rFont val="Tahoma"/>
            <family val="0"/>
          </rPr>
          <t xml:space="preserve">Jadaud:
Valeur par défaut pour les fruits et légumes
BC v6.1
</t>
        </r>
      </text>
    </comment>
    <comment ref="X63" authorId="1">
      <text>
        <r>
          <rPr>
            <sz val="9"/>
            <rFont val="Tahoma"/>
            <family val="0"/>
          </rPr>
          <t xml:space="preserve">Jadaud:
Valeur estimée à partir des données GFE BC v6.1
</t>
        </r>
      </text>
    </comment>
    <comment ref="C18" authorId="1">
      <text>
        <r>
          <rPr>
            <b/>
            <sz val="9"/>
            <rFont val="Tahoma"/>
            <family val="0"/>
          </rPr>
          <t>David:</t>
        </r>
        <r>
          <rPr>
            <sz val="9"/>
            <rFont val="Tahoma"/>
            <family val="0"/>
          </rPr>
          <t xml:space="preserve">
BC 6.1</t>
        </r>
      </text>
    </comment>
    <comment ref="D18" authorId="1">
      <text>
        <r>
          <rPr>
            <b/>
            <sz val="9"/>
            <rFont val="Tahoma"/>
            <family val="0"/>
          </rPr>
          <t>David:</t>
        </r>
        <r>
          <rPr>
            <sz val="9"/>
            <rFont val="Tahoma"/>
            <family val="0"/>
          </rPr>
          <t xml:space="preserve">
Estimation personnelle</t>
        </r>
      </text>
    </comment>
    <comment ref="C64" authorId="1">
      <text>
        <r>
          <rPr>
            <sz val="9"/>
            <rFont val="Tahoma"/>
            <family val="0"/>
          </rPr>
          <t xml:space="preserve">Jadaud:
Valeur par défaut pour les fruits et légumes
BC v6.1
</t>
        </r>
      </text>
    </comment>
    <comment ref="X64" authorId="1">
      <text>
        <r>
          <rPr>
            <sz val="9"/>
            <rFont val="Tahoma"/>
            <family val="0"/>
          </rPr>
          <t xml:space="preserve">Jadaud:
Valeur estimée à partir des données GFE BC v6.1
</t>
        </r>
      </text>
    </comment>
    <comment ref="C7" authorId="0">
      <text>
        <r>
          <rPr>
            <b/>
            <sz val="8"/>
            <rFont val="Tahoma"/>
            <family val="0"/>
          </rPr>
          <t>Jadaud:</t>
        </r>
        <r>
          <rPr>
            <sz val="8"/>
            <rFont val="Tahoma"/>
            <family val="0"/>
          </rPr>
          <t xml:space="preserve">
BC V6.1</t>
        </r>
      </text>
    </comment>
    <comment ref="D7" authorId="1">
      <text>
        <r>
          <rPr>
            <b/>
            <sz val="9"/>
            <rFont val="Tahoma"/>
            <family val="0"/>
          </rPr>
          <t>Valeur retenue par défaut</t>
        </r>
        <r>
          <rPr>
            <sz val="9"/>
            <rFont val="Tahoma"/>
            <family val="0"/>
          </rPr>
          <t xml:space="preserve">
</t>
        </r>
      </text>
    </comment>
    <comment ref="C65" authorId="1">
      <text>
        <r>
          <rPr>
            <sz val="9"/>
            <rFont val="Tahoma"/>
            <family val="0"/>
          </rPr>
          <t xml:space="preserve">Jadaud:
Valeur par défaut pour les fruits et légumes
BC v6.1
</t>
        </r>
      </text>
    </comment>
    <comment ref="X65" authorId="1">
      <text>
        <r>
          <rPr>
            <sz val="9"/>
            <rFont val="Tahoma"/>
            <family val="0"/>
          </rPr>
          <t xml:space="preserve">Jadaud:
Valeur estimée à partir des données GFE BC v6.1
</t>
        </r>
      </text>
    </comment>
    <comment ref="C27" authorId="0">
      <text>
        <r>
          <rPr>
            <b/>
            <sz val="8"/>
            <rFont val="Tahoma"/>
            <family val="0"/>
          </rPr>
          <t>Jadaud:</t>
        </r>
        <r>
          <rPr>
            <sz val="8"/>
            <rFont val="Tahoma"/>
            <family val="0"/>
          </rPr>
          <t xml:space="preserve">
Valeur par défaut pour les fruits et légumes
BC v6.1</t>
        </r>
      </text>
    </comment>
    <comment ref="X27" authorId="1">
      <text>
        <r>
          <rPr>
            <sz val="9"/>
            <rFont val="Tahoma"/>
            <family val="0"/>
          </rPr>
          <t xml:space="preserve">Jadaud:
Valeur estimée à partir des données GFE BC v6.1
</t>
        </r>
      </text>
    </comment>
    <comment ref="C28" authorId="0">
      <text>
        <r>
          <rPr>
            <b/>
            <sz val="8"/>
            <rFont val="Tahoma"/>
            <family val="0"/>
          </rPr>
          <t>Jadaud:</t>
        </r>
        <r>
          <rPr>
            <sz val="8"/>
            <rFont val="Tahoma"/>
            <family val="0"/>
          </rPr>
          <t xml:space="preserve">
Valeur par défaut pour les fruits et légumes
BC v6.1</t>
        </r>
      </text>
    </comment>
    <comment ref="X28" authorId="1">
      <text>
        <r>
          <rPr>
            <sz val="9"/>
            <rFont val="Tahoma"/>
            <family val="0"/>
          </rPr>
          <t xml:space="preserve">Jadaud:
Valeur estimée à partir des données GFE BC v6.1
</t>
        </r>
      </text>
    </comment>
    <comment ref="C78" authorId="0">
      <text>
        <r>
          <rPr>
            <sz val="8"/>
            <rFont val="Tahoma"/>
            <family val="0"/>
          </rPr>
          <t>BC V6.1</t>
        </r>
      </text>
    </comment>
    <comment ref="D78" authorId="0">
      <text>
        <r>
          <rPr>
            <b/>
            <sz val="8"/>
            <rFont val="Tahoma"/>
            <family val="0"/>
          </rPr>
          <t>Jadaud:</t>
        </r>
        <r>
          <rPr>
            <sz val="8"/>
            <rFont val="Tahoma"/>
            <family val="0"/>
          </rPr>
          <t xml:space="preserve">
Source : tableur Opération Carbone</t>
        </r>
      </text>
    </comment>
    <comment ref="C79" authorId="0">
      <text>
        <r>
          <rPr>
            <b/>
            <sz val="8"/>
            <rFont val="Tahoma"/>
            <family val="0"/>
          </rPr>
          <t>Jadaud:</t>
        </r>
        <r>
          <rPr>
            <sz val="8"/>
            <rFont val="Tahoma"/>
            <family val="0"/>
          </rPr>
          <t xml:space="preserve">
BC v6.1</t>
        </r>
      </text>
    </comment>
    <comment ref="D79" authorId="0">
      <text>
        <r>
          <rPr>
            <b/>
            <sz val="8"/>
            <rFont val="Tahoma"/>
            <family val="0"/>
          </rPr>
          <t>Jadaud:</t>
        </r>
        <r>
          <rPr>
            <sz val="8"/>
            <rFont val="Tahoma"/>
            <family val="0"/>
          </rPr>
          <t xml:space="preserve">
Source : tableur Opération Carbone</t>
        </r>
      </text>
    </comment>
    <comment ref="C29" authorId="0">
      <text>
        <r>
          <rPr>
            <b/>
            <sz val="8"/>
            <rFont val="Tahoma"/>
            <family val="0"/>
          </rPr>
          <t>Jadaud:</t>
        </r>
        <r>
          <rPr>
            <sz val="8"/>
            <rFont val="Tahoma"/>
            <family val="0"/>
          </rPr>
          <t xml:space="preserve">
Valeur par défaut pour les fruits et légumes
BC v6.1</t>
        </r>
      </text>
    </comment>
    <comment ref="X29" authorId="1">
      <text>
        <r>
          <rPr>
            <sz val="9"/>
            <rFont val="Tahoma"/>
            <family val="0"/>
          </rPr>
          <t xml:space="preserve">Jadaud:
Valeur estimée à partir des données GFE BC v6.1
</t>
        </r>
      </text>
    </comment>
    <comment ref="C66" authorId="1">
      <text>
        <r>
          <rPr>
            <sz val="9"/>
            <rFont val="Tahoma"/>
            <family val="0"/>
          </rPr>
          <t xml:space="preserve">Jadaud:
Valeur par défaut pour les fruits et légumes
BC v6.1
</t>
        </r>
      </text>
    </comment>
    <comment ref="X66" authorId="1">
      <text>
        <r>
          <rPr>
            <sz val="9"/>
            <rFont val="Tahoma"/>
            <family val="0"/>
          </rPr>
          <t xml:space="preserve">Jadaud:
Valeur estimée à partir des données GFE BC v6.1
</t>
        </r>
      </text>
    </comment>
    <comment ref="C8" authorId="0">
      <text>
        <r>
          <rPr>
            <b/>
            <sz val="8"/>
            <rFont val="Tahoma"/>
            <family val="0"/>
          </rPr>
          <t>Jadaud:</t>
        </r>
        <r>
          <rPr>
            <sz val="8"/>
            <rFont val="Tahoma"/>
            <family val="0"/>
          </rPr>
          <t xml:space="preserve">
BC V6.1</t>
        </r>
      </text>
    </comment>
    <comment ref="D8" authorId="2">
      <text>
        <r>
          <rPr>
            <b/>
            <sz val="8"/>
            <rFont val="Tahoma"/>
            <family val="0"/>
          </rPr>
          <t xml:space="preserve">Jadaud: 
</t>
        </r>
        <r>
          <rPr>
            <sz val="8"/>
            <rFont val="Tahoma"/>
            <family val="2"/>
          </rPr>
          <t>Estimation personnelle</t>
        </r>
        <r>
          <rPr>
            <sz val="8"/>
            <rFont val="Tahoma"/>
            <family val="0"/>
          </rPr>
          <t xml:space="preserve">
</t>
        </r>
      </text>
    </comment>
    <comment ref="C9" authorId="0">
      <text>
        <r>
          <rPr>
            <b/>
            <sz val="8"/>
            <rFont val="Tahoma"/>
            <family val="0"/>
          </rPr>
          <t>Jadaud:</t>
        </r>
        <r>
          <rPr>
            <sz val="8"/>
            <rFont val="Tahoma"/>
            <family val="0"/>
          </rPr>
          <t xml:space="preserve">
BC V6.1</t>
        </r>
      </text>
    </comment>
    <comment ref="D9" authorId="2">
      <text>
        <r>
          <rPr>
            <b/>
            <sz val="8"/>
            <rFont val="Tahoma"/>
            <family val="0"/>
          </rPr>
          <t xml:space="preserve">Jadaud: 
</t>
        </r>
        <r>
          <rPr>
            <sz val="8"/>
            <rFont val="Tahoma"/>
            <family val="2"/>
          </rPr>
          <t>Estimation personnelle</t>
        </r>
        <r>
          <rPr>
            <sz val="8"/>
            <rFont val="Tahoma"/>
            <family val="0"/>
          </rPr>
          <t xml:space="preserve">
</t>
        </r>
      </text>
    </comment>
    <comment ref="C30" authorId="0">
      <text>
        <r>
          <rPr>
            <b/>
            <sz val="8"/>
            <rFont val="Tahoma"/>
            <family val="0"/>
          </rPr>
          <t>Jadaud:</t>
        </r>
        <r>
          <rPr>
            <sz val="8"/>
            <rFont val="Tahoma"/>
            <family val="0"/>
          </rPr>
          <t xml:space="preserve">
Valeur par défaut pour les fruits et légumes
BC v6.1</t>
        </r>
      </text>
    </comment>
    <comment ref="V30" authorId="1">
      <text>
        <r>
          <rPr>
            <sz val="9"/>
            <rFont val="Tahoma"/>
            <family val="0"/>
          </rPr>
          <t xml:space="preserve">GFE BC v6.1
Importé de Nouvelle Zélande par bateau
</t>
        </r>
      </text>
    </comment>
    <comment ref="X30" authorId="1">
      <text>
        <r>
          <rPr>
            <sz val="9"/>
            <rFont val="Tahoma"/>
            <family val="0"/>
          </rPr>
          <t xml:space="preserve">Jadaud:
Valeur estimée à partir des données GFE BC v6.1
</t>
        </r>
      </text>
    </comment>
    <comment ref="C82" authorId="0">
      <text>
        <r>
          <rPr>
            <b/>
            <sz val="8"/>
            <rFont val="Tahoma"/>
            <family val="0"/>
          </rPr>
          <t>Jadaud:</t>
        </r>
        <r>
          <rPr>
            <sz val="8"/>
            <rFont val="Tahoma"/>
            <family val="0"/>
          </rPr>
          <t xml:space="preserve">
Source BC v6.1
Ne tiens pas compte de la stérilisation UHT</t>
        </r>
      </text>
    </comment>
    <comment ref="D82" authorId="0">
      <text>
        <r>
          <rPr>
            <b/>
            <sz val="8"/>
            <rFont val="Tahoma"/>
            <family val="0"/>
          </rPr>
          <t>Jadaud:</t>
        </r>
        <r>
          <rPr>
            <sz val="8"/>
            <rFont val="Tahoma"/>
            <family val="0"/>
          </rPr>
          <t xml:space="preserve">
Source : tableur Opération Carbone</t>
        </r>
      </text>
    </comment>
    <comment ref="C83" authorId="1">
      <text>
        <r>
          <rPr>
            <b/>
            <sz val="9"/>
            <rFont val="Tahoma"/>
            <family val="0"/>
          </rPr>
          <t>David:</t>
        </r>
        <r>
          <rPr>
            <sz val="9"/>
            <rFont val="Tahoma"/>
            <family val="0"/>
          </rPr>
          <t xml:space="preserve">
BC v6.1</t>
        </r>
      </text>
    </comment>
    <comment ref="C96" authorId="0">
      <text>
        <r>
          <rPr>
            <b/>
            <sz val="8"/>
            <rFont val="Tahoma"/>
            <family val="0"/>
          </rPr>
          <t>Jadaud:</t>
        </r>
        <r>
          <rPr>
            <sz val="8"/>
            <rFont val="Tahoma"/>
            <family val="0"/>
          </rPr>
          <t xml:space="preserve">
BC v6.1
Valeur retenue pour volaille et gibier</t>
        </r>
      </text>
    </comment>
    <comment ref="D96" authorId="0">
      <text>
        <r>
          <rPr>
            <b/>
            <sz val="8"/>
            <rFont val="Tahoma"/>
            <family val="0"/>
          </rPr>
          <t>Jadaud:</t>
        </r>
        <r>
          <rPr>
            <sz val="8"/>
            <rFont val="Tahoma"/>
            <family val="0"/>
          </rPr>
          <t xml:space="preserve">
Estimation personnelle sur la base du poulet</t>
        </r>
      </text>
    </comment>
    <comment ref="C67" authorId="1">
      <text>
        <r>
          <rPr>
            <sz val="9"/>
            <rFont val="Tahoma"/>
            <family val="0"/>
          </rPr>
          <t xml:space="preserve">Jadaud:
Valeur par défaut pour les fruits et légumes
BC v6.1
</t>
        </r>
      </text>
    </comment>
    <comment ref="X67" authorId="1">
      <text>
        <r>
          <rPr>
            <sz val="9"/>
            <rFont val="Tahoma"/>
            <family val="0"/>
          </rPr>
          <t xml:space="preserve">Jadaud:
Valeur estimée à partir des données GFE BC v6.1
</t>
        </r>
      </text>
    </comment>
    <comment ref="C68" authorId="0">
      <text>
        <r>
          <rPr>
            <b/>
            <sz val="8"/>
            <rFont val="Tahoma"/>
            <family val="0"/>
          </rPr>
          <t>Jadaud:</t>
        </r>
        <r>
          <rPr>
            <sz val="8"/>
            <rFont val="Tahoma"/>
            <family val="0"/>
          </rPr>
          <t xml:space="preserve">
Estimation D. Jadaud</t>
        </r>
      </text>
    </comment>
    <comment ref="D68" authorId="1">
      <text>
        <r>
          <rPr>
            <b/>
            <sz val="9"/>
            <rFont val="Tahoma"/>
            <family val="0"/>
          </rPr>
          <t>Valeur retenue par défaut</t>
        </r>
        <r>
          <rPr>
            <sz val="9"/>
            <rFont val="Tahoma"/>
            <family val="0"/>
          </rPr>
          <t xml:space="preserve">
</t>
        </r>
      </text>
    </comment>
    <comment ref="C31" authorId="1">
      <text>
        <r>
          <rPr>
            <sz val="9"/>
            <rFont val="Tahoma"/>
            <family val="0"/>
          </rPr>
          <t xml:space="preserve">Jadaud:
Valeur par défaut pour les fruits et légumes
BC v6.1
</t>
        </r>
      </text>
    </comment>
    <comment ref="V31"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W31"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
</t>
        </r>
      </text>
    </comment>
    <comment ref="X31" authorId="1">
      <text>
        <r>
          <rPr>
            <sz val="9"/>
            <rFont val="Tahoma"/>
            <family val="0"/>
          </rPr>
          <t xml:space="preserve">Jadaud:
Valeur estimée à partir des données GFE BC v6.1
</t>
        </r>
      </text>
    </comment>
    <comment ref="C32" authorId="0">
      <text>
        <r>
          <rPr>
            <b/>
            <sz val="8"/>
            <rFont val="Tahoma"/>
            <family val="0"/>
          </rPr>
          <t>Jadaud:</t>
        </r>
        <r>
          <rPr>
            <sz val="8"/>
            <rFont val="Tahoma"/>
            <family val="0"/>
          </rPr>
          <t xml:space="preserve">
Valeur par défaut pour les fruits et légumes
BC v6.1</t>
        </r>
      </text>
    </comment>
    <comment ref="W32" authorId="1">
      <text>
        <r>
          <rPr>
            <sz val="9"/>
            <rFont val="Tahoma"/>
            <family val="0"/>
          </rPr>
          <t xml:space="preserve">Agrumes importés en camion d'Espagne
Etude de l’impact environnemental du transport des fruits et légumes frais importés et consommés en France métropolitaine
citée par GFE BC v6.1
</t>
        </r>
      </text>
    </comment>
    <comment ref="X32" authorId="1">
      <text>
        <r>
          <rPr>
            <sz val="9"/>
            <rFont val="Tahoma"/>
            <family val="0"/>
          </rPr>
          <t xml:space="preserve">Jadaud:
Valeur estimée à partir des données GFE BC v6.1
</t>
        </r>
      </text>
    </comment>
    <comment ref="C33" authorId="0">
      <text>
        <r>
          <rPr>
            <b/>
            <sz val="8"/>
            <rFont val="Tahoma"/>
            <family val="0"/>
          </rPr>
          <t>Jadaud:</t>
        </r>
        <r>
          <rPr>
            <sz val="8"/>
            <rFont val="Tahoma"/>
            <family val="0"/>
          </rPr>
          <t xml:space="preserve">
Valeur par défaut pour les fruits et légumes
BC v6.1</t>
        </r>
      </text>
    </comment>
    <comment ref="X33" authorId="1">
      <text>
        <r>
          <rPr>
            <sz val="9"/>
            <rFont val="Tahoma"/>
            <family val="0"/>
          </rPr>
          <t xml:space="preserve">Jadaud:
Valeur estimée à partir des données GFE BC v6.1
</t>
        </r>
      </text>
    </comment>
    <comment ref="C97" authorId="0">
      <text>
        <r>
          <rPr>
            <b/>
            <sz val="8"/>
            <rFont val="Tahoma"/>
            <family val="0"/>
          </rPr>
          <t>Jadaud:
BC v6.1</t>
        </r>
      </text>
    </comment>
    <comment ref="D97" authorId="0">
      <text>
        <r>
          <rPr>
            <b/>
            <sz val="8"/>
            <rFont val="Tahoma"/>
            <family val="0"/>
          </rPr>
          <t>Jadaud:</t>
        </r>
        <r>
          <rPr>
            <sz val="8"/>
            <rFont val="Tahoma"/>
            <family val="0"/>
          </rPr>
          <t xml:space="preserve">
Source : tableur Opération Carbone</t>
        </r>
      </text>
    </comment>
    <comment ref="C34" authorId="0">
      <text>
        <r>
          <rPr>
            <b/>
            <sz val="8"/>
            <rFont val="Tahoma"/>
            <family val="0"/>
          </rPr>
          <t>Jadaud:</t>
        </r>
        <r>
          <rPr>
            <sz val="8"/>
            <rFont val="Tahoma"/>
            <family val="0"/>
          </rPr>
          <t xml:space="preserve">
Valeur par défaut pour les fruits et légumes
BC v6.1</t>
        </r>
      </text>
    </comment>
    <comment ref="X34" authorId="1">
      <text>
        <r>
          <rPr>
            <sz val="9"/>
            <rFont val="Tahoma"/>
            <family val="0"/>
          </rPr>
          <t xml:space="preserve">Jadaud:
Valeur estimée à partir des données GFE BC v6.1
</t>
        </r>
      </text>
    </comment>
    <comment ref="C35" authorId="0">
      <text>
        <r>
          <rPr>
            <b/>
            <sz val="8"/>
            <rFont val="Tahoma"/>
            <family val="0"/>
          </rPr>
          <t>Jadaud:</t>
        </r>
        <r>
          <rPr>
            <sz val="8"/>
            <rFont val="Tahoma"/>
            <family val="0"/>
          </rPr>
          <t xml:space="preserve">
Valeur par défaut pour les fruits et légumes
BC v6.1</t>
        </r>
      </text>
    </comment>
    <comment ref="X35" authorId="1">
      <text>
        <r>
          <rPr>
            <sz val="9"/>
            <rFont val="Tahoma"/>
            <family val="0"/>
          </rPr>
          <t xml:space="preserve">Jadaud:
Valeur estimée à partir des données GFE BC v6.1
</t>
        </r>
      </text>
    </comment>
    <comment ref="C69" authorId="1">
      <text>
        <r>
          <rPr>
            <sz val="9"/>
            <rFont val="Tahoma"/>
            <family val="0"/>
          </rPr>
          <t xml:space="preserve">Jadaud:
Valeur par défaut pour les fruits et légumes
BC v6.1
</t>
        </r>
      </text>
    </comment>
    <comment ref="X69" authorId="1">
      <text>
        <r>
          <rPr>
            <sz val="9"/>
            <rFont val="Tahoma"/>
            <family val="0"/>
          </rPr>
          <t xml:space="preserve">Jadaud:
Valeur estimée à partir des données GFE BC v6.1
</t>
        </r>
      </text>
    </comment>
    <comment ref="C36" authorId="0">
      <text>
        <r>
          <rPr>
            <b/>
            <sz val="8"/>
            <rFont val="Tahoma"/>
            <family val="0"/>
          </rPr>
          <t>Jadaud:</t>
        </r>
        <r>
          <rPr>
            <sz val="8"/>
            <rFont val="Tahoma"/>
            <family val="0"/>
          </rPr>
          <t xml:space="preserve">
Valeur par défaut pour les fruits et légumes
BC v6.1</t>
        </r>
      </text>
    </comment>
    <comment ref="X36" authorId="1">
      <text>
        <r>
          <rPr>
            <sz val="9"/>
            <rFont val="Tahoma"/>
            <family val="0"/>
          </rPr>
          <t xml:space="preserve">Jadaud:
Valeur estimée à partir des données GFE BC v6.1
</t>
        </r>
      </text>
    </comment>
    <comment ref="C84" authorId="0">
      <text>
        <r>
          <rPr>
            <b/>
            <sz val="8"/>
            <rFont val="Tahoma"/>
            <family val="0"/>
          </rPr>
          <t>Jadaud:</t>
        </r>
        <r>
          <rPr>
            <sz val="8"/>
            <rFont val="Tahoma"/>
            <family val="0"/>
          </rPr>
          <t xml:space="preserve">
BC v6.1</t>
        </r>
      </text>
    </comment>
    <comment ref="D84" authorId="2">
      <text>
        <r>
          <rPr>
            <b/>
            <sz val="8"/>
            <rFont val="Tahoma"/>
            <family val="0"/>
          </rPr>
          <t xml:space="preserve">Jadaud:
</t>
        </r>
        <r>
          <rPr>
            <sz val="8"/>
            <rFont val="Tahoma"/>
            <family val="2"/>
          </rPr>
          <t>Source : tableur Opération Carbone</t>
        </r>
        <r>
          <rPr>
            <sz val="8"/>
            <rFont val="Tahoma"/>
            <family val="0"/>
          </rPr>
          <t xml:space="preserve">
</t>
        </r>
      </text>
    </comment>
    <comment ref="C98" authorId="0">
      <text>
        <r>
          <rPr>
            <b/>
            <sz val="8"/>
            <rFont val="Tahoma"/>
            <family val="0"/>
          </rPr>
          <t>Jadaud:</t>
        </r>
        <r>
          <rPr>
            <sz val="8"/>
            <rFont val="Tahoma"/>
            <family val="0"/>
          </rPr>
          <t xml:space="preserve">
Estimation personnelle : identique au canard</t>
        </r>
      </text>
    </comment>
    <comment ref="D98" authorId="0">
      <text>
        <r>
          <rPr>
            <b/>
            <sz val="8"/>
            <rFont val="Tahoma"/>
            <family val="0"/>
          </rPr>
          <t>Jadaud:</t>
        </r>
        <r>
          <rPr>
            <sz val="8"/>
            <rFont val="Tahoma"/>
            <family val="0"/>
          </rPr>
          <t xml:space="preserve">
Estimation personnelle sur la base du canard</t>
        </r>
      </text>
    </comment>
    <comment ref="C70" authorId="1">
      <text>
        <r>
          <rPr>
            <sz val="9"/>
            <rFont val="Tahoma"/>
            <family val="0"/>
          </rPr>
          <t xml:space="preserve">Jadaud:
Valeur par défaut pour les fruits et légumes
BC v6.1
</t>
        </r>
      </text>
    </comment>
    <comment ref="X70" authorId="1">
      <text>
        <r>
          <rPr>
            <sz val="9"/>
            <rFont val="Tahoma"/>
            <family val="0"/>
          </rPr>
          <t xml:space="preserve">Jadaud:
Valeur estimée à partir des données GFE BC v6.1
</t>
        </r>
      </text>
    </comment>
    <comment ref="C37" authorId="1">
      <text>
        <r>
          <rPr>
            <sz val="9"/>
            <rFont val="Tahoma"/>
            <family val="2"/>
          </rPr>
          <t>Jadaud:
Valeur par défaut pour les fruits et légumes
BC v6.1</t>
        </r>
      </text>
    </comment>
    <comment ref="V37"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W37"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t>
        </r>
      </text>
    </comment>
    <comment ref="X37" authorId="1">
      <text>
        <r>
          <rPr>
            <sz val="9"/>
            <rFont val="Tahoma"/>
            <family val="0"/>
          </rPr>
          <t xml:space="preserve">Jadaud:
Valeur estimée à partir des données GFE BC v6.1
</t>
        </r>
      </text>
    </comment>
    <comment ref="C10" authorId="0">
      <text>
        <r>
          <rPr>
            <b/>
            <sz val="8"/>
            <rFont val="Tahoma"/>
            <family val="0"/>
          </rPr>
          <t>Jadaud:</t>
        </r>
        <r>
          <rPr>
            <sz val="8"/>
            <rFont val="Tahoma"/>
            <family val="0"/>
          </rPr>
          <t xml:space="preserve">
BC v6.1</t>
        </r>
      </text>
    </comment>
    <comment ref="D10" authorId="1">
      <text>
        <r>
          <rPr>
            <b/>
            <sz val="9"/>
            <rFont val="Tahoma"/>
            <family val="0"/>
          </rPr>
          <t>Valeur retenue par défaut</t>
        </r>
        <r>
          <rPr>
            <sz val="9"/>
            <rFont val="Tahoma"/>
            <family val="0"/>
          </rPr>
          <t xml:space="preserve">
</t>
        </r>
      </text>
    </comment>
    <comment ref="C38" authorId="1">
      <text>
        <r>
          <rPr>
            <sz val="9"/>
            <rFont val="Tahoma"/>
            <family val="0"/>
          </rPr>
          <t xml:space="preserve">Jadaud:
Valeur par défaut pour les fruits et légumes
BC v6.1
</t>
        </r>
      </text>
    </comment>
    <comment ref="V38" authorId="0">
      <text>
        <r>
          <rPr>
            <b/>
            <sz val="8"/>
            <rFont val="Tahoma"/>
            <family val="0"/>
          </rPr>
          <t>Jadaud:</t>
        </r>
        <r>
          <rPr>
            <sz val="8"/>
            <rFont val="Tahoma"/>
            <family val="0"/>
          </rPr>
          <t xml:space="preserve">
Agrumes importés en bateau d'afrique du Sud ou des USA.
Moyenne pondérée par les volumes importés en 2006.
Etude de l’impact environnemental du transport des fruits et légumes frais importés et consommés en France métropolitaine
citée par GFE BC v6.1</t>
        </r>
      </text>
    </comment>
    <comment ref="W38" authorId="0">
      <text>
        <r>
          <rPr>
            <b/>
            <sz val="8"/>
            <rFont val="Tahoma"/>
            <family val="0"/>
          </rPr>
          <t>Jadaud:</t>
        </r>
        <r>
          <rPr>
            <sz val="8"/>
            <rFont val="Tahoma"/>
            <family val="0"/>
          </rPr>
          <t xml:space="preserve">
Agrumes importés en camion d'Espagne
Etude de l’impact environnemental du transport des fruits et légumes frais importés et consommés en France métropolitaine
citée par GFE BC v6.1</t>
        </r>
      </text>
    </comment>
    <comment ref="X38" authorId="1">
      <text>
        <r>
          <rPr>
            <sz val="9"/>
            <rFont val="Tahoma"/>
            <family val="0"/>
          </rPr>
          <t xml:space="preserve">Jadaud:
Valeur estimée à partir des données GFE BC v6.1
</t>
        </r>
      </text>
    </comment>
    <comment ref="C39" authorId="0">
      <text>
        <r>
          <rPr>
            <b/>
            <sz val="8"/>
            <rFont val="Tahoma"/>
            <family val="0"/>
          </rPr>
          <t>Jadaud:</t>
        </r>
        <r>
          <rPr>
            <sz val="8"/>
            <rFont val="Tahoma"/>
            <family val="0"/>
          </rPr>
          <t xml:space="preserve">
Valeur par défaut pour les fruits et légumes
BC v6.1</t>
        </r>
      </text>
    </comment>
    <comment ref="X39" authorId="1">
      <text>
        <r>
          <rPr>
            <sz val="9"/>
            <rFont val="Tahoma"/>
            <family val="0"/>
          </rPr>
          <t xml:space="preserve">Jadaud:
Valeur estimée à partir des données GFE BC v6.1
</t>
        </r>
      </text>
    </comment>
    <comment ref="C11" authorId="0">
      <text>
        <r>
          <rPr>
            <b/>
            <sz val="8"/>
            <rFont val="Tahoma"/>
            <family val="0"/>
          </rPr>
          <t xml:space="preserve">Jadaud:
</t>
        </r>
        <r>
          <rPr>
            <sz val="8"/>
            <rFont val="Tahoma"/>
            <family val="2"/>
          </rPr>
          <t>Estimation personnelle
BC v6.1 : "[Le raisonnement pour la farine] ne vaut pas pour les pâtes sèches, qui ont à peu près le même taux d’humidité que la farine, supposent des consommations intermédiaires non négligeables (fonctionnement des machines, cuisson), des intrants (dont les matériaux d’emballage), et enfin mettent en jeu du transport jusqu’au consommateur bien plus important que pour le pain plus de kilomètres, avec des densités de chargement qui sont peu élevées)."
En triplant les émissions liées à la fabrication et celles du transport, on obtient 150 kg éq C / t de pâtes.
Le transport jusqu'au consommateur final est pris en compte par ailleurs.
Le tableur Opération Carbone propose la valeur de 150 kg éq C / t</t>
        </r>
      </text>
    </comment>
    <comment ref="D11" authorId="1">
      <text>
        <r>
          <rPr>
            <b/>
            <sz val="9"/>
            <rFont val="Tahoma"/>
            <family val="0"/>
          </rPr>
          <t>Valeur retenue par défaut</t>
        </r>
        <r>
          <rPr>
            <sz val="9"/>
            <rFont val="Tahoma"/>
            <family val="0"/>
          </rPr>
          <t xml:space="preserve">
</t>
        </r>
      </text>
    </comment>
    <comment ref="C19" authorId="3">
      <text>
        <r>
          <rPr>
            <b/>
            <sz val="8"/>
            <rFont val="Tahoma"/>
            <family val="0"/>
          </rPr>
          <t>BC v6.1</t>
        </r>
      </text>
    </comment>
    <comment ref="D19" authorId="2">
      <text>
        <r>
          <rPr>
            <b/>
            <sz val="8"/>
            <rFont val="Tahoma"/>
            <family val="0"/>
          </rPr>
          <t xml:space="preserve">Jadaud :
</t>
        </r>
        <r>
          <rPr>
            <sz val="8"/>
            <rFont val="Tahoma"/>
            <family val="2"/>
          </rPr>
          <t>Estimation personnelle</t>
        </r>
        <r>
          <rPr>
            <sz val="8"/>
            <rFont val="Tahoma"/>
            <family val="0"/>
          </rPr>
          <t xml:space="preserve">
</t>
        </r>
      </text>
    </comment>
    <comment ref="Q19" authorId="2">
      <text>
        <r>
          <rPr>
            <b/>
            <sz val="8"/>
            <rFont val="Tahoma"/>
            <family val="0"/>
          </rPr>
          <t>Tableur Opération Carbone</t>
        </r>
      </text>
    </comment>
    <comment ref="C40" authorId="0">
      <text>
        <r>
          <rPr>
            <sz val="8"/>
            <rFont val="Tahoma"/>
            <family val="2"/>
          </rPr>
          <t>Estimation D. Jadaud sur la base des données BC 6.1 et Agreste</t>
        </r>
      </text>
    </comment>
    <comment ref="X40" authorId="1">
      <text>
        <r>
          <rPr>
            <sz val="9"/>
            <rFont val="Tahoma"/>
            <family val="0"/>
          </rPr>
          <t xml:space="preserve">Jadaud:
Valeur estimée à partir des données GFE BC v6.1
</t>
        </r>
      </text>
    </comment>
    <comment ref="C71" authorId="1">
      <text>
        <r>
          <rPr>
            <sz val="9"/>
            <rFont val="Tahoma"/>
            <family val="0"/>
          </rPr>
          <t xml:space="preserve">Jadaud:
Valeur par défaut pour les fruits et légumes
BC v6.1
</t>
        </r>
      </text>
    </comment>
    <comment ref="X71" authorId="1">
      <text>
        <r>
          <rPr>
            <sz val="9"/>
            <rFont val="Tahoma"/>
            <family val="0"/>
          </rPr>
          <t xml:space="preserve">Jadaud:
Valeur estimée à partir des données GFE BC v6.1
</t>
        </r>
      </text>
    </comment>
    <comment ref="C99" authorId="1">
      <text>
        <r>
          <rPr>
            <sz val="9"/>
            <rFont val="Tahoma"/>
            <family val="0"/>
          </rPr>
          <t>Jadaud:
BC v6.1</t>
        </r>
      </text>
    </comment>
    <comment ref="C100" authorId="0">
      <text>
        <r>
          <rPr>
            <b/>
            <sz val="8"/>
            <rFont val="Tahoma"/>
            <family val="0"/>
          </rPr>
          <t>Jadaud:</t>
        </r>
        <r>
          <rPr>
            <sz val="8"/>
            <rFont val="Tahoma"/>
            <family val="0"/>
          </rPr>
          <t xml:space="preserve">
BC v6.1</t>
        </r>
      </text>
    </comment>
    <comment ref="D100" authorId="0">
      <text>
        <r>
          <rPr>
            <b/>
            <sz val="8"/>
            <rFont val="Tahoma"/>
            <family val="0"/>
          </rPr>
          <t>Jadaud:</t>
        </r>
        <r>
          <rPr>
            <sz val="8"/>
            <rFont val="Tahoma"/>
            <family val="0"/>
          </rPr>
          <t xml:space="preserve">
Estimation personnelle sur la base du poulet</t>
        </r>
      </text>
    </comment>
    <comment ref="C12" authorId="3">
      <text>
        <r>
          <rPr>
            <b/>
            <sz val="8"/>
            <rFont val="Tahoma"/>
            <family val="0"/>
          </rPr>
          <t>BC v6.1</t>
        </r>
      </text>
    </comment>
    <comment ref="D12" authorId="2">
      <text>
        <r>
          <rPr>
            <b/>
            <sz val="8"/>
            <rFont val="Tahoma"/>
            <family val="0"/>
          </rPr>
          <t xml:space="preserve">Jadaud :
</t>
        </r>
        <r>
          <rPr>
            <sz val="8"/>
            <rFont val="Tahoma"/>
            <family val="2"/>
          </rPr>
          <t>Estimation personnelle</t>
        </r>
        <r>
          <rPr>
            <sz val="8"/>
            <rFont val="Tahoma"/>
            <family val="0"/>
          </rPr>
          <t xml:space="preserve">
</t>
        </r>
      </text>
    </comment>
    <comment ref="Q12" authorId="2">
      <text>
        <r>
          <rPr>
            <b/>
            <sz val="8"/>
            <rFont val="Tahoma"/>
            <family val="0"/>
          </rPr>
          <t>Tableur Opération Carbone</t>
        </r>
      </text>
    </comment>
    <comment ref="C41" authorId="0">
      <text>
        <r>
          <rPr>
            <sz val="8"/>
            <rFont val="Tahoma"/>
            <family val="2"/>
          </rPr>
          <t>Estimation D. Jadaud sur la base des données BC 6.1 et Agreste</t>
        </r>
      </text>
    </comment>
    <comment ref="X41" authorId="1">
      <text>
        <r>
          <rPr>
            <sz val="9"/>
            <rFont val="Tahoma"/>
            <family val="0"/>
          </rPr>
          <t xml:space="preserve">Jadaud:
Valeur estimée à partir des données GFE BC v6.1
</t>
        </r>
      </text>
    </comment>
    <comment ref="C72" authorId="1">
      <text>
        <r>
          <rPr>
            <sz val="9"/>
            <rFont val="Tahoma"/>
            <family val="0"/>
          </rPr>
          <t xml:space="preserve">Jadaud:
Valeur par défaut pour les fruits et légumes
BC v6.1
</t>
        </r>
      </text>
    </comment>
    <comment ref="X72" authorId="1">
      <text>
        <r>
          <rPr>
            <sz val="9"/>
            <rFont val="Tahoma"/>
            <family val="0"/>
          </rPr>
          <t xml:space="preserve">Jadaud:
Valeur estimée à partir des données GFE BC v6.1
</t>
        </r>
      </text>
    </comment>
    <comment ref="C87" authorId="0">
      <text>
        <r>
          <rPr>
            <b/>
            <sz val="8"/>
            <rFont val="Tahoma"/>
            <family val="0"/>
          </rPr>
          <t>Jadaud:
BC v6.1</t>
        </r>
      </text>
    </comment>
    <comment ref="D87" authorId="0">
      <text>
        <r>
          <rPr>
            <b/>
            <sz val="8"/>
            <rFont val="Tahoma"/>
            <family val="0"/>
          </rPr>
          <t>Jadaud:</t>
        </r>
        <r>
          <rPr>
            <sz val="8"/>
            <rFont val="Tahoma"/>
            <family val="0"/>
          </rPr>
          <t xml:space="preserve">
Source : JM Jancovici (sur le site www.manicore.fr)</t>
        </r>
      </text>
    </comment>
    <comment ref="B88" authorId="1">
      <text>
        <r>
          <rPr>
            <b/>
            <sz val="9"/>
            <rFont val="Tahoma"/>
            <family val="0"/>
          </rPr>
          <t>Y compris thon méditerranéen (Source BC v6.1)</t>
        </r>
        <r>
          <rPr>
            <sz val="9"/>
            <rFont val="Tahoma"/>
            <family val="0"/>
          </rPr>
          <t xml:space="preserve">
</t>
        </r>
      </text>
    </comment>
    <comment ref="C88" authorId="1">
      <text>
        <r>
          <rPr>
            <b/>
            <sz val="9"/>
            <rFont val="Tahoma"/>
            <family val="0"/>
          </rPr>
          <t>Jadaud:
BC v6.1</t>
        </r>
        <r>
          <rPr>
            <sz val="9"/>
            <rFont val="Tahoma"/>
            <family val="0"/>
          </rPr>
          <t xml:space="preserve">
</t>
        </r>
      </text>
    </comment>
    <comment ref="D88" authorId="1">
      <text>
        <r>
          <rPr>
            <b/>
            <sz val="9"/>
            <rFont val="Tahoma"/>
            <family val="0"/>
          </rPr>
          <t>Jadaud:
Source : JM Jancovici (sur le site www.manicore.fr)</t>
        </r>
        <r>
          <rPr>
            <sz val="9"/>
            <rFont val="Tahoma"/>
            <family val="0"/>
          </rPr>
          <t xml:space="preserve">
</t>
        </r>
      </text>
    </comment>
    <comment ref="C73" authorId="1">
      <text>
        <r>
          <rPr>
            <sz val="9"/>
            <rFont val="Tahoma"/>
            <family val="0"/>
          </rPr>
          <t xml:space="preserve">Jadaud:
Valeur par défaut pour les fruits et légumes
BC v6.1
</t>
        </r>
      </text>
    </comment>
    <comment ref="X73" authorId="1">
      <text>
        <r>
          <rPr>
            <sz val="9"/>
            <rFont val="Tahoma"/>
            <family val="0"/>
          </rPr>
          <t xml:space="preserve">Jadaud:
Valeur estimée à partir des données GFE BC v6.1
</t>
        </r>
      </text>
    </comment>
    <comment ref="C42" authorId="0">
      <text>
        <r>
          <rPr>
            <sz val="8"/>
            <rFont val="Tahoma"/>
            <family val="2"/>
          </rPr>
          <t>Estimation D. Jadaud sur la base des données BC 6.1 et Agreste</t>
        </r>
      </text>
    </comment>
    <comment ref="V42" authorId="1">
      <text>
        <r>
          <rPr>
            <b/>
            <sz val="9"/>
            <rFont val="Tahoma"/>
            <family val="0"/>
          </rPr>
          <t>GFE BC v6.1
Importée du Chili par bateau</t>
        </r>
        <r>
          <rPr>
            <sz val="9"/>
            <rFont val="Tahoma"/>
            <family val="0"/>
          </rPr>
          <t xml:space="preserve">
</t>
        </r>
      </text>
    </comment>
    <comment ref="X42" authorId="1">
      <text>
        <r>
          <rPr>
            <sz val="9"/>
            <rFont val="Tahoma"/>
            <family val="0"/>
          </rPr>
          <t xml:space="preserve">Jadaud:
Valeur estimée à partir des données GFE BC v6.1
</t>
        </r>
      </text>
    </comment>
    <comment ref="C74" authorId="0">
      <text>
        <r>
          <rPr>
            <b/>
            <sz val="8"/>
            <rFont val="Tahoma"/>
            <family val="0"/>
          </rPr>
          <t>Jadaud:</t>
        </r>
        <r>
          <rPr>
            <sz val="8"/>
            <rFont val="Tahoma"/>
            <family val="0"/>
          </rPr>
          <t xml:space="preserve">
Bilan Carbone v6.1</t>
        </r>
      </text>
    </comment>
    <comment ref="X74" authorId="1">
      <text>
        <r>
          <rPr>
            <sz val="9"/>
            <rFont val="Tahoma"/>
            <family val="0"/>
          </rPr>
          <t xml:space="preserve">Jadaud:
Valeur estimée à partir des données GFE BC v6.1
</t>
        </r>
      </text>
    </comment>
    <comment ref="C101" authorId="0">
      <text>
        <r>
          <rPr>
            <b/>
            <sz val="8"/>
            <rFont val="Tahoma"/>
            <family val="0"/>
          </rPr>
          <t>Jadaud:</t>
        </r>
        <r>
          <rPr>
            <sz val="8"/>
            <rFont val="Tahoma"/>
            <family val="0"/>
          </rPr>
          <t xml:space="preserve">
BC v6.1</t>
        </r>
      </text>
    </comment>
    <comment ref="D101" authorId="0">
      <text>
        <r>
          <rPr>
            <b/>
            <sz val="8"/>
            <rFont val="Tahoma"/>
            <family val="0"/>
          </rPr>
          <t>Jadaud:</t>
        </r>
        <r>
          <rPr>
            <sz val="8"/>
            <rFont val="Tahoma"/>
            <family val="0"/>
          </rPr>
          <t xml:space="preserve">
Source : tableur Opération Carbone</t>
        </r>
      </text>
    </comment>
    <comment ref="C102" authorId="0">
      <text>
        <r>
          <rPr>
            <b/>
            <sz val="8"/>
            <rFont val="Tahoma"/>
            <family val="0"/>
          </rPr>
          <t>Jadaud:</t>
        </r>
        <r>
          <rPr>
            <sz val="8"/>
            <rFont val="Tahoma"/>
            <family val="0"/>
          </rPr>
          <t xml:space="preserve">
BC v6.1</t>
        </r>
      </text>
    </comment>
    <comment ref="C103" authorId="1">
      <text>
        <r>
          <rPr>
            <b/>
            <sz val="9"/>
            <rFont val="Tahoma"/>
            <family val="0"/>
          </rPr>
          <t>Jadaud:
BC v6.1</t>
        </r>
        <r>
          <rPr>
            <sz val="9"/>
            <rFont val="Tahoma"/>
            <family val="0"/>
          </rPr>
          <t xml:space="preserve">
</t>
        </r>
      </text>
    </comment>
    <comment ref="D103" authorId="0">
      <text>
        <r>
          <rPr>
            <b/>
            <sz val="8"/>
            <rFont val="Tahoma"/>
            <family val="0"/>
          </rPr>
          <t>Jadaud:</t>
        </r>
        <r>
          <rPr>
            <sz val="8"/>
            <rFont val="Tahoma"/>
            <family val="0"/>
          </rPr>
          <t xml:space="preserve">
Source : tableur Opération Carbone</t>
        </r>
      </text>
    </comment>
    <comment ref="C20" authorId="3">
      <text>
        <r>
          <rPr>
            <b/>
            <sz val="8"/>
            <rFont val="Tahoma"/>
            <family val="0"/>
          </rPr>
          <t>BC v6.1</t>
        </r>
      </text>
    </comment>
    <comment ref="D20" authorId="2">
      <text>
        <r>
          <rPr>
            <b/>
            <sz val="8"/>
            <rFont val="Tahoma"/>
            <family val="0"/>
          </rPr>
          <t xml:space="preserve">Jadaud :
</t>
        </r>
        <r>
          <rPr>
            <sz val="8"/>
            <rFont val="Tahoma"/>
            <family val="2"/>
          </rPr>
          <t>Estimation personnelle</t>
        </r>
        <r>
          <rPr>
            <sz val="8"/>
            <rFont val="Tahoma"/>
            <family val="0"/>
          </rPr>
          <t xml:space="preserve">
</t>
        </r>
      </text>
    </comment>
    <comment ref="Q20" authorId="2">
      <text>
        <r>
          <rPr>
            <b/>
            <sz val="8"/>
            <rFont val="Tahoma"/>
            <family val="0"/>
          </rPr>
          <t>Tableur Opération Carbone</t>
        </r>
      </text>
    </comment>
    <comment ref="C43" authorId="0">
      <text>
        <r>
          <rPr>
            <sz val="8"/>
            <rFont val="Tahoma"/>
            <family val="2"/>
          </rPr>
          <t>Estimation D. Jadaud sur la base des données BC 6.1 et Agreste</t>
        </r>
      </text>
    </comment>
    <comment ref="X43" authorId="1">
      <text>
        <r>
          <rPr>
            <sz val="9"/>
            <rFont val="Tahoma"/>
            <family val="0"/>
          </rPr>
          <t xml:space="preserve">Jadaud:
Valeur estimée à partir des données GFE BC v6.1
</t>
        </r>
      </text>
    </comment>
    <comment ref="C75" authorId="1">
      <text>
        <r>
          <rPr>
            <sz val="9"/>
            <rFont val="Tahoma"/>
            <family val="0"/>
          </rPr>
          <t xml:space="preserve">Jadaud:
Valeur par défaut pour les fruits et légumes
BC v6.1
</t>
        </r>
      </text>
    </comment>
    <comment ref="X75" authorId="1">
      <text>
        <r>
          <rPr>
            <sz val="9"/>
            <rFont val="Tahoma"/>
            <family val="0"/>
          </rPr>
          <t xml:space="preserve">Jadaud:
Valeur estimée à partir des données GFE BC v6.1
</t>
        </r>
      </text>
    </comment>
    <comment ref="C44" authorId="0">
      <text>
        <r>
          <rPr>
            <b/>
            <sz val="8"/>
            <rFont val="Tahoma"/>
            <family val="0"/>
          </rPr>
          <t>Jadaud:</t>
        </r>
        <r>
          <rPr>
            <sz val="8"/>
            <rFont val="Tahoma"/>
            <family val="0"/>
          </rPr>
          <t xml:space="preserve">
BC v6.1</t>
        </r>
      </text>
    </comment>
    <comment ref="W44" authorId="1">
      <text>
        <r>
          <rPr>
            <b/>
            <sz val="9"/>
            <rFont val="Tahoma"/>
            <family val="0"/>
          </rPr>
          <t xml:space="preserve">GFE BC v6.1
</t>
        </r>
        <r>
          <rPr>
            <sz val="9"/>
            <rFont val="Tahoma"/>
            <family val="2"/>
          </rPr>
          <t>Importé d'Italie par bateau</t>
        </r>
        <r>
          <rPr>
            <sz val="9"/>
            <rFont val="Tahoma"/>
            <family val="0"/>
          </rPr>
          <t xml:space="preserve">
</t>
        </r>
      </text>
    </comment>
    <comment ref="X44" authorId="1">
      <text>
        <r>
          <rPr>
            <sz val="9"/>
            <rFont val="Tahoma"/>
            <family val="0"/>
          </rPr>
          <t xml:space="preserve">Jadaud:
Valeur estimée à partir des données GFE BC v6.1
</t>
        </r>
      </text>
    </comment>
    <comment ref="C45" authorId="0">
      <text>
        <r>
          <rPr>
            <b/>
            <sz val="8"/>
            <rFont val="Tahoma"/>
            <family val="0"/>
          </rPr>
          <t>Jadaud:</t>
        </r>
        <r>
          <rPr>
            <sz val="8"/>
            <rFont val="Tahoma"/>
            <family val="0"/>
          </rPr>
          <t xml:space="preserve">
Valeur par défaut pour les fruits et légumes
BC v6.1</t>
        </r>
      </text>
    </comment>
    <comment ref="X45" authorId="1">
      <text>
        <r>
          <rPr>
            <sz val="9"/>
            <rFont val="Tahoma"/>
            <family val="0"/>
          </rPr>
          <t xml:space="preserve">Jadaud:
Valeur estimée à partir des données GFE BC v6.1
</t>
        </r>
      </text>
    </comment>
    <comment ref="C13" authorId="0">
      <text>
        <r>
          <rPr>
            <b/>
            <sz val="8"/>
            <rFont val="Tahoma"/>
            <family val="0"/>
          </rPr>
          <t>Jadaud:</t>
        </r>
        <r>
          <rPr>
            <sz val="8"/>
            <rFont val="Tahoma"/>
            <family val="0"/>
          </rPr>
          <t xml:space="preserve">
Etude Climatop
Riz issu de cultures inondées, étuvé et raffiné</t>
        </r>
      </text>
    </comment>
    <comment ref="D13" authorId="1">
      <text>
        <r>
          <rPr>
            <b/>
            <sz val="9"/>
            <rFont val="Tahoma"/>
            <family val="0"/>
          </rPr>
          <t>Valeur retenue par défaut</t>
        </r>
        <r>
          <rPr>
            <sz val="9"/>
            <rFont val="Tahoma"/>
            <family val="0"/>
          </rPr>
          <t xml:space="preserve">
</t>
        </r>
      </text>
    </comment>
    <comment ref="C76" authorId="0">
      <text>
        <r>
          <rPr>
            <b/>
            <sz val="8"/>
            <rFont val="Tahoma"/>
            <family val="0"/>
          </rPr>
          <t>Jadaud:</t>
        </r>
        <r>
          <rPr>
            <sz val="8"/>
            <rFont val="Tahoma"/>
            <family val="0"/>
          </rPr>
          <t xml:space="preserve">
BC v6.1</t>
        </r>
      </text>
    </comment>
    <comment ref="E76" authorId="0">
      <text>
        <r>
          <rPr>
            <b/>
            <sz val="8"/>
            <rFont val="Tahoma"/>
            <family val="0"/>
          </rPr>
          <t>Jadaud:</t>
        </r>
        <r>
          <rPr>
            <sz val="8"/>
            <rFont val="Tahoma"/>
            <family val="0"/>
          </rPr>
          <t xml:space="preserve">
Déduite à partir des données BC v6.1</t>
        </r>
      </text>
    </comment>
    <comment ref="X76" authorId="1">
      <text>
        <r>
          <rPr>
            <sz val="9"/>
            <rFont val="Tahoma"/>
            <family val="0"/>
          </rPr>
          <t xml:space="preserve">Jadaud:
Valeur estimée à partir des données GFE BC v6.1
</t>
        </r>
      </text>
    </comment>
    <comment ref="C89" authorId="1">
      <text>
        <r>
          <rPr>
            <b/>
            <sz val="9"/>
            <rFont val="Tahoma"/>
            <family val="0"/>
          </rPr>
          <t>David:</t>
        </r>
        <r>
          <rPr>
            <sz val="9"/>
            <rFont val="Tahoma"/>
            <family val="0"/>
          </rPr>
          <t xml:space="preserve">
Estimation D. Jadaud à partir d'une ACV publiée dans ENVIRONMENTAL SCIENCE &amp; TECHNOLOGY / VOL. 43, NO. 23, 2009</t>
        </r>
      </text>
    </comment>
    <comment ref="C14" authorId="1">
      <text>
        <r>
          <rPr>
            <b/>
            <sz val="9"/>
            <rFont val="Tahoma"/>
            <family val="0"/>
          </rPr>
          <t>David:</t>
        </r>
        <r>
          <rPr>
            <sz val="9"/>
            <rFont val="Tahoma"/>
            <family val="0"/>
          </rPr>
          <t xml:space="preserve">
BC v6.1</t>
        </r>
      </text>
    </comment>
    <comment ref="D14" authorId="1">
      <text>
        <r>
          <rPr>
            <b/>
            <sz val="9"/>
            <rFont val="Tahoma"/>
            <family val="0"/>
          </rPr>
          <t>Valeur retenue par défaut</t>
        </r>
        <r>
          <rPr>
            <sz val="9"/>
            <rFont val="Tahoma"/>
            <family val="0"/>
          </rPr>
          <t xml:space="preserve">
</t>
        </r>
      </text>
    </comment>
    <comment ref="C15" authorId="0">
      <text>
        <r>
          <rPr>
            <b/>
            <sz val="8"/>
            <rFont val="Tahoma"/>
            <family val="0"/>
          </rPr>
          <t>Jadaud:</t>
        </r>
        <r>
          <rPr>
            <sz val="8"/>
            <rFont val="Tahoma"/>
            <family val="0"/>
          </rPr>
          <t xml:space="preserve">
BC v6.1</t>
        </r>
      </text>
    </comment>
    <comment ref="D15" authorId="2">
      <text>
        <r>
          <rPr>
            <b/>
            <sz val="8"/>
            <rFont val="Tahoma"/>
            <family val="0"/>
          </rPr>
          <t xml:space="preserve">Jadaud :
</t>
        </r>
        <r>
          <rPr>
            <sz val="8"/>
            <rFont val="Tahoma"/>
            <family val="2"/>
          </rPr>
          <t>Estimation personnelle</t>
        </r>
        <r>
          <rPr>
            <sz val="8"/>
            <rFont val="Tahoma"/>
            <family val="0"/>
          </rPr>
          <t xml:space="preserve">
</t>
        </r>
      </text>
    </comment>
    <comment ref="C77" authorId="0">
      <text>
        <r>
          <rPr>
            <b/>
            <sz val="8"/>
            <rFont val="Tahoma"/>
            <family val="0"/>
          </rPr>
          <t>Jadaud:</t>
        </r>
        <r>
          <rPr>
            <sz val="8"/>
            <rFont val="Tahoma"/>
            <family val="0"/>
          </rPr>
          <t xml:space="preserve">
BC v6.1</t>
        </r>
      </text>
    </comment>
    <comment ref="E77" authorId="0">
      <text>
        <r>
          <rPr>
            <b/>
            <sz val="8"/>
            <rFont val="Tahoma"/>
            <family val="0"/>
          </rPr>
          <t>Jadaud:</t>
        </r>
        <r>
          <rPr>
            <sz val="8"/>
            <rFont val="Tahoma"/>
            <family val="0"/>
          </rPr>
          <t xml:space="preserve">
Déduite à partir des données BC v6.1</t>
        </r>
      </text>
    </comment>
    <comment ref="V77" authorId="1">
      <text>
        <r>
          <rPr>
            <sz val="9"/>
            <rFont val="Tahoma"/>
            <family val="0"/>
          </rPr>
          <t xml:space="preserve">GFE v6.1
Importées du Maroc par camion
</t>
        </r>
      </text>
    </comment>
    <comment ref="X77" authorId="1">
      <text>
        <r>
          <rPr>
            <sz val="9"/>
            <rFont val="Tahoma"/>
            <family val="0"/>
          </rPr>
          <t xml:space="preserve">Jadaud:
Valeur estimée à partir des données GFE BC v6.1
</t>
        </r>
      </text>
    </comment>
    <comment ref="C104" authorId="0">
      <text>
        <r>
          <rPr>
            <b/>
            <sz val="8"/>
            <rFont val="Tahoma"/>
            <family val="0"/>
          </rPr>
          <t>Jadaud:</t>
        </r>
        <r>
          <rPr>
            <sz val="8"/>
            <rFont val="Tahoma"/>
            <family val="0"/>
          </rPr>
          <t xml:space="preserve">
BC v6.1</t>
        </r>
      </text>
    </comment>
    <comment ref="D104" authorId="0">
      <text>
        <r>
          <rPr>
            <b/>
            <sz val="8"/>
            <rFont val="Tahoma"/>
            <family val="0"/>
          </rPr>
          <t>Jadaud:</t>
        </r>
        <r>
          <rPr>
            <sz val="8"/>
            <rFont val="Tahoma"/>
            <family val="0"/>
          </rPr>
          <t xml:space="preserve">
Source : tableur Opération Carbone</t>
        </r>
      </text>
    </comment>
    <comment ref="C16" authorId="1">
      <text>
        <r>
          <rPr>
            <b/>
            <sz val="9"/>
            <rFont val="Tahoma"/>
            <family val="0"/>
          </rPr>
          <t>Source BC v6.1</t>
        </r>
      </text>
    </comment>
    <comment ref="D16" authorId="2">
      <text>
        <r>
          <rPr>
            <b/>
            <sz val="8"/>
            <rFont val="Tahoma"/>
            <family val="0"/>
          </rPr>
          <t xml:space="preserve">Jadaud :
</t>
        </r>
        <r>
          <rPr>
            <sz val="8"/>
            <rFont val="Tahoma"/>
            <family val="2"/>
          </rPr>
          <t>Estimation personnelle</t>
        </r>
        <r>
          <rPr>
            <sz val="8"/>
            <rFont val="Tahoma"/>
            <family val="0"/>
          </rPr>
          <t xml:space="preserve">
Les moindres rendements sont compensés par la diminution d'intrants.</t>
        </r>
      </text>
    </comment>
    <comment ref="C85" authorId="0">
      <text>
        <r>
          <rPr>
            <b/>
            <sz val="8"/>
            <rFont val="Tahoma"/>
            <family val="0"/>
          </rPr>
          <t>Jadaud:</t>
        </r>
        <r>
          <rPr>
            <sz val="8"/>
            <rFont val="Tahoma"/>
            <family val="0"/>
          </rPr>
          <t xml:space="preserve">
BC V6.1</t>
        </r>
      </text>
    </comment>
    <comment ref="D85" authorId="0">
      <text>
        <r>
          <rPr>
            <b/>
            <sz val="8"/>
            <rFont val="Tahoma"/>
            <family val="0"/>
          </rPr>
          <t>Jadaud:</t>
        </r>
        <r>
          <rPr>
            <sz val="8"/>
            <rFont val="Tahoma"/>
            <family val="0"/>
          </rPr>
          <t xml:space="preserve">
Source : tableur Opération Carbone</t>
        </r>
      </text>
    </comment>
  </commentList>
</comments>
</file>

<file path=xl/sharedStrings.xml><?xml version="1.0" encoding="utf-8"?>
<sst xmlns="http://schemas.openxmlformats.org/spreadsheetml/2006/main" count="707" uniqueCount="250">
  <si>
    <t>Champignon</t>
  </si>
  <si>
    <t>Celeri rave</t>
  </si>
  <si>
    <t>Celeri branche</t>
  </si>
  <si>
    <t>Banane</t>
  </si>
  <si>
    <t>Ananas</t>
  </si>
  <si>
    <t>Avocat</t>
  </si>
  <si>
    <t>Pamplemousse</t>
  </si>
  <si>
    <t>Peu élaboré</t>
  </si>
  <si>
    <t>Dinde fermière</t>
  </si>
  <si>
    <t>Saumon d'élevage</t>
  </si>
  <si>
    <t>Mois</t>
  </si>
  <si>
    <t>E</t>
  </si>
  <si>
    <t>F</t>
  </si>
  <si>
    <t>G</t>
  </si>
  <si>
    <t>H</t>
  </si>
  <si>
    <t>I</t>
  </si>
  <si>
    <t>J</t>
  </si>
  <si>
    <t>K</t>
  </si>
  <si>
    <t>L</t>
  </si>
  <si>
    <t>M</t>
  </si>
  <si>
    <t>N</t>
  </si>
  <si>
    <t>O</t>
  </si>
  <si>
    <t>P</t>
  </si>
  <si>
    <t>Preparat° patis. salée</t>
  </si>
  <si>
    <t>A privilégier</t>
  </si>
  <si>
    <t>Avec modération</t>
  </si>
  <si>
    <t>A éviter</t>
  </si>
  <si>
    <t>Lait (demi écrémé)</t>
  </si>
  <si>
    <t>Farine de blé</t>
  </si>
  <si>
    <t>Produit travaillé</t>
  </si>
  <si>
    <t>Préparation</t>
  </si>
  <si>
    <t>Prdt</t>
  </si>
  <si>
    <t>FE</t>
  </si>
  <si>
    <t>Coef bio</t>
  </si>
  <si>
    <t>Bœuf</t>
  </si>
  <si>
    <t>Veau</t>
  </si>
  <si>
    <t>Porc</t>
  </si>
  <si>
    <t>Poulet de batterie</t>
  </si>
  <si>
    <t>Poulet fermier</t>
  </si>
  <si>
    <t>Pintade</t>
  </si>
  <si>
    <t>Pintade fermière</t>
  </si>
  <si>
    <t>Dinde</t>
  </si>
  <si>
    <t>Canard</t>
  </si>
  <si>
    <t>Oie</t>
  </si>
  <si>
    <t>Mouton</t>
  </si>
  <si>
    <t>Lapin</t>
  </si>
  <si>
    <t>Poisson</t>
  </si>
  <si>
    <t>Yaourt</t>
  </si>
  <si>
    <t>Beurre</t>
  </si>
  <si>
    <t>Œuf</t>
  </si>
  <si>
    <t>Blé</t>
  </si>
  <si>
    <t>Maïs</t>
  </si>
  <si>
    <t>Riz</t>
  </si>
  <si>
    <t>Pates</t>
  </si>
  <si>
    <t>Pain</t>
  </si>
  <si>
    <t>Abricot</t>
  </si>
  <si>
    <t>Cassis</t>
  </si>
  <si>
    <t>Cerise</t>
  </si>
  <si>
    <t>Coing</t>
  </si>
  <si>
    <t>Fraise</t>
  </si>
  <si>
    <t>Framboise</t>
  </si>
  <si>
    <t>Groseille</t>
  </si>
  <si>
    <t>Kiwi</t>
  </si>
  <si>
    <t>Mandarine</t>
  </si>
  <si>
    <t>Melon</t>
  </si>
  <si>
    <t>Mirabelle</t>
  </si>
  <si>
    <t>Mure</t>
  </si>
  <si>
    <t>Myrtille</t>
  </si>
  <si>
    <t>Nectarine</t>
  </si>
  <si>
    <t>Orange</t>
  </si>
  <si>
    <t>Pasteque</t>
  </si>
  <si>
    <t>Peche</t>
  </si>
  <si>
    <t>Poire</t>
  </si>
  <si>
    <t>Pomme</t>
  </si>
  <si>
    <t>Prune</t>
  </si>
  <si>
    <t>Raisin</t>
  </si>
  <si>
    <t>Rhubarbe</t>
  </si>
  <si>
    <t>Tomate</t>
  </si>
  <si>
    <t>Artichaut</t>
  </si>
  <si>
    <t>Asperge</t>
  </si>
  <si>
    <t>Aubergine</t>
  </si>
  <si>
    <t>Betterave</t>
  </si>
  <si>
    <t>Brocoli</t>
  </si>
  <si>
    <t>Carotte</t>
  </si>
  <si>
    <t>Chou</t>
  </si>
  <si>
    <t>Chou fleur</t>
  </si>
  <si>
    <t>Chou de Bruxelles</t>
  </si>
  <si>
    <t>Concombre</t>
  </si>
  <si>
    <t>Cote de Blettes</t>
  </si>
  <si>
    <t>Courge</t>
  </si>
  <si>
    <t>Courgette</t>
  </si>
  <si>
    <t>Endive</t>
  </si>
  <si>
    <t>Épinard</t>
  </si>
  <si>
    <t>Fenouil</t>
  </si>
  <si>
    <t>Navet</t>
  </si>
  <si>
    <t>Oignon</t>
  </si>
  <si>
    <t>Poireau</t>
  </si>
  <si>
    <t>Petit pois</t>
  </si>
  <si>
    <t>Poivron</t>
  </si>
  <si>
    <t>Pomme de terre</t>
  </si>
  <si>
    <t>Radis</t>
  </si>
  <si>
    <t>Salade</t>
  </si>
  <si>
    <t>Sucre</t>
  </si>
  <si>
    <t>Biscuit</t>
  </si>
  <si>
    <t>Patisserie</t>
  </si>
  <si>
    <t>Plat compose</t>
  </si>
  <si>
    <t>Saison</t>
  </si>
  <si>
    <t>Janvier</t>
  </si>
  <si>
    <t>Février</t>
  </si>
  <si>
    <t>Mars</t>
  </si>
  <si>
    <t>Avril</t>
  </si>
  <si>
    <t>Mai</t>
  </si>
  <si>
    <t>Juin</t>
  </si>
  <si>
    <t>Juillet</t>
  </si>
  <si>
    <t>Aout</t>
  </si>
  <si>
    <t>Septembre</t>
  </si>
  <si>
    <t>Octobre</t>
  </si>
  <si>
    <t>Novembre</t>
  </si>
  <si>
    <t>Décembre</t>
  </si>
  <si>
    <t>Lipides</t>
  </si>
  <si>
    <t>Protides</t>
  </si>
  <si>
    <t>Glucides</t>
  </si>
  <si>
    <t>id</t>
  </si>
  <si>
    <t>Frais</t>
  </si>
  <si>
    <t>Conserve</t>
  </si>
  <si>
    <t>Surgelé</t>
  </si>
  <si>
    <t>Sec</t>
  </si>
  <si>
    <t>Importé (Europe et Méditerranée)</t>
  </si>
  <si>
    <t>Importé (hors Europe et Méditerranée)</t>
  </si>
  <si>
    <t>Réfrigéré</t>
  </si>
  <si>
    <t>Conservation</t>
  </si>
  <si>
    <t>Origine</t>
  </si>
  <si>
    <t>Majoration Préparation</t>
  </si>
  <si>
    <t>IAA</t>
  </si>
  <si>
    <t>Production locale</t>
  </si>
  <si>
    <t>Production nationale</t>
  </si>
  <si>
    <t>Lentilles</t>
  </si>
  <si>
    <t>Crème fraiche</t>
  </si>
  <si>
    <t>Produit</t>
  </si>
  <si>
    <t>Hors Europe</t>
  </si>
  <si>
    <t>France</t>
  </si>
  <si>
    <t>Europe</t>
  </si>
  <si>
    <t>Local</t>
  </si>
  <si>
    <t>Haricots</t>
  </si>
  <si>
    <t>Huile de tournesol</t>
  </si>
  <si>
    <t>Huile de colza</t>
  </si>
  <si>
    <t>Agneau de lait</t>
  </si>
  <si>
    <t>Agneau à l'herbe</t>
  </si>
  <si>
    <t>Poisson (Pêche européenne)</t>
  </si>
  <si>
    <t>Poisson (Pêche tropicale)</t>
  </si>
  <si>
    <t>Crevette pêchées</t>
  </si>
  <si>
    <t>Vin</t>
  </si>
  <si>
    <t>Fromage pate molle</t>
  </si>
  <si>
    <t>Fromage pate dure</t>
  </si>
  <si>
    <t>Entremet</t>
  </si>
  <si>
    <t>Semoule</t>
  </si>
  <si>
    <t>Biscotte</t>
  </si>
  <si>
    <t>Lait en poudre</t>
  </si>
  <si>
    <t>TYPE</t>
  </si>
  <si>
    <t>V</t>
  </si>
  <si>
    <t>LA</t>
  </si>
  <si>
    <t>A</t>
  </si>
  <si>
    <t>D</t>
  </si>
  <si>
    <t>Quantité (kg)</t>
  </si>
  <si>
    <t>Bio ou conversion bio</t>
  </si>
  <si>
    <t>Origine du produit</t>
  </si>
  <si>
    <t>Autre mode de transport</t>
  </si>
  <si>
    <t>Autres kilométrages</t>
  </si>
  <si>
    <t>Modes de transport</t>
  </si>
  <si>
    <t>tracteurs routiers</t>
  </si>
  <si>
    <t>Avion court courrier (&lt; 1000 km)</t>
  </si>
  <si>
    <t>Avion moyen courrier (1000 à 4000 km)</t>
  </si>
  <si>
    <t>Avion long courrier (&gt; 4000 km)</t>
  </si>
  <si>
    <t>Impact du Bio</t>
  </si>
  <si>
    <t>Mode transport Livraison</t>
  </si>
  <si>
    <t>Km livraison</t>
  </si>
  <si>
    <t>fabrication neuf</t>
  </si>
  <si>
    <t>fabrication ex-recyclé</t>
  </si>
  <si>
    <t>Aluminium</t>
  </si>
  <si>
    <t>FE (g eq C/kg)</t>
  </si>
  <si>
    <t>Poids Carbone de base (g eq CO2)</t>
  </si>
  <si>
    <t>Saisonnalité</t>
  </si>
  <si>
    <t>De saison</t>
  </si>
  <si>
    <t>Hors saison</t>
  </si>
  <si>
    <t>FE eq C / t.km</t>
  </si>
  <si>
    <t>Si vous ne souhaitez pas utiliser les valeurs par défaut du transport, renseignez ici vos éléments (à justifier)</t>
  </si>
  <si>
    <t>LEGUMES</t>
  </si>
  <si>
    <t>FRUITS</t>
  </si>
  <si>
    <t>Majoration saisonnalité (g eq CO2)</t>
  </si>
  <si>
    <t>Majoration préparation (g eq CO2)</t>
  </si>
  <si>
    <t>NUM</t>
  </si>
  <si>
    <t>Majoration conservation (g eq CO2)</t>
  </si>
  <si>
    <t>Majorations pour la quantité indiquée</t>
  </si>
  <si>
    <t xml:space="preserve">g équ. C </t>
  </si>
  <si>
    <t>par kg</t>
  </si>
  <si>
    <t>Carton</t>
  </si>
  <si>
    <t>OUI</t>
  </si>
  <si>
    <t>NON</t>
  </si>
  <si>
    <t>Produit de saison?</t>
  </si>
  <si>
    <t>Majoration transport (g eq CO2)</t>
  </si>
  <si>
    <t>LAITAGES - ŒUFS</t>
  </si>
  <si>
    <t>PRODUITS DE LA MER</t>
  </si>
  <si>
    <t>VIANDE</t>
  </si>
  <si>
    <t>DESSERTS</t>
  </si>
  <si>
    <t>impossible</t>
  </si>
  <si>
    <t>AUTRE</t>
  </si>
  <si>
    <t>Modes doux (pied, vélo)</t>
  </si>
  <si>
    <t>Calculette Carbone Traiteur</t>
  </si>
  <si>
    <t>Référence marché:</t>
  </si>
  <si>
    <t>Nom fournisseur:</t>
  </si>
  <si>
    <t>kg eq CO2</t>
  </si>
  <si>
    <t>La calculette carbone a été développé par Mosaïque Environnement sur la base du Bilan Carbone (ADEME), de Carbone Cantine (Impact Carbone) et du Bilan Produit (ADEME)</t>
  </si>
  <si>
    <t>Produit exotique</t>
  </si>
  <si>
    <t>Emballage</t>
  </si>
  <si>
    <t>Type emballage</t>
  </si>
  <si>
    <t>Vrac</t>
  </si>
  <si>
    <t>Emballage individuel</t>
  </si>
  <si>
    <t>Verre</t>
  </si>
  <si>
    <t>Plastique</t>
  </si>
  <si>
    <t>Mélange plastique/carton</t>
  </si>
  <si>
    <t>Majoration emballage g eq CO2</t>
  </si>
  <si>
    <t>camion 2,6 à 3,5 tonnes essence</t>
  </si>
  <si>
    <t>camion 2,6 à 3,5 tonnes diesel</t>
  </si>
  <si>
    <t>camion 3,5 tonnes</t>
  </si>
  <si>
    <t>camion 3,6 à 5 tonnes</t>
  </si>
  <si>
    <t>camion 5,1 à 6 tonnes</t>
  </si>
  <si>
    <t>camion 6,1 à 10,9 tonnes</t>
  </si>
  <si>
    <t>camion 11 à 19 tonnes</t>
  </si>
  <si>
    <t>camion 19,1 à 21 tonnes</t>
  </si>
  <si>
    <t>camion de plus de 21 tonnes</t>
  </si>
  <si>
    <t>Train</t>
  </si>
  <si>
    <t>Bateau maritime</t>
  </si>
  <si>
    <t>Bateau fluvial</t>
  </si>
  <si>
    <t>voiture &lt; 1,5 t essence</t>
  </si>
  <si>
    <t>voiture &lt; 1,5 t diesel</t>
  </si>
  <si>
    <t>véhicule de 1,5 à 2,5 tonnes essence</t>
  </si>
  <si>
    <t>véhicule de 1,5 à 2,5 tonnes diesel</t>
  </si>
  <si>
    <t>Poids total (kg)</t>
  </si>
  <si>
    <t>Menu analysé</t>
  </si>
  <si>
    <t>Emballage du menu</t>
  </si>
  <si>
    <t>Poids carbone total ingrédients :</t>
  </si>
  <si>
    <t>Poids carbone total livraison</t>
  </si>
  <si>
    <t>Poids carbone total emballage</t>
  </si>
  <si>
    <t>Poids carbone total du menu</t>
  </si>
  <si>
    <t>Majoration livraison (g eq CO2)</t>
  </si>
  <si>
    <t>Livraison du menu</t>
  </si>
  <si>
    <t>Matériau principal</t>
  </si>
  <si>
    <t>Recyclé?</t>
  </si>
  <si>
    <t>Précision poids d'emballage en % de produit</t>
  </si>
  <si>
    <t>Mise au point par "Mosaïque environnement" pour le compte du Grand Lyon.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</si>
</sst>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00"/>
    <numFmt numFmtId="167" formatCode="0.0000000"/>
    <numFmt numFmtId="168" formatCode="0.000000"/>
    <numFmt numFmtId="169" formatCode="&quot;Vrai&quot;;&quot;Vrai&quot;;&quot;Faux&quot;"/>
    <numFmt numFmtId="170" formatCode="&quot;Actif&quot;;&quot;Actif&quot;;&quot;Inactif&quot;"/>
    <numFmt numFmtId="171" formatCode="0.00000000"/>
    <numFmt numFmtId="172" formatCode="0.00000"/>
    <numFmt numFmtId="173" formatCode="0.0000000000"/>
    <numFmt numFmtId="174" formatCode="0.000000000"/>
  </numFmts>
  <fonts count="56">
    <font>
      <sz val="10"/>
      <name val="Arial"/>
      <family val="0"/>
    </font>
    <font>
      <u val="single"/>
      <sz val="10"/>
      <color indexed="12"/>
      <name val="Arial"/>
      <family val="0"/>
    </font>
    <font>
      <u val="single"/>
      <sz val="10"/>
      <color indexed="20"/>
      <name val="Arial"/>
      <family val="0"/>
    </font>
    <font>
      <sz val="8"/>
      <name val="Arial"/>
      <family val="0"/>
    </font>
    <font>
      <b/>
      <sz val="8"/>
      <name val="Tahoma"/>
      <family val="0"/>
    </font>
    <font>
      <sz val="8"/>
      <name val="Tahoma"/>
      <family val="0"/>
    </font>
    <font>
      <b/>
      <sz val="10"/>
      <name val="Arial"/>
      <family val="2"/>
    </font>
    <font>
      <sz val="9"/>
      <name val="Tahoma"/>
      <family val="0"/>
    </font>
    <font>
      <b/>
      <sz val="9"/>
      <name val="Tahoma"/>
      <family val="0"/>
    </font>
    <font>
      <sz val="10"/>
      <color indexed="10"/>
      <name val="Arial"/>
      <family val="2"/>
    </font>
    <font>
      <i/>
      <sz val="10"/>
      <name val="Arial"/>
      <family val="2"/>
    </font>
    <font>
      <b/>
      <sz val="13"/>
      <name val="Arial"/>
      <family val="2"/>
    </font>
    <font>
      <b/>
      <i/>
      <sz val="10"/>
      <name val="Arial"/>
      <family val="2"/>
    </font>
    <font>
      <b/>
      <sz val="10"/>
      <color indexed="36"/>
      <name val="Arial"/>
      <family val="2"/>
    </font>
    <font>
      <sz val="10"/>
      <color indexed="55"/>
      <name val="Arial"/>
      <family val="2"/>
    </font>
    <font>
      <sz val="11"/>
      <name val="Arial"/>
      <family val="2"/>
    </font>
    <font>
      <sz val="22"/>
      <name val="Arial"/>
      <family val="2"/>
    </font>
    <font>
      <b/>
      <u val="single"/>
      <sz val="11"/>
      <name val="Arial"/>
      <family val="2"/>
    </font>
    <font>
      <b/>
      <sz val="11"/>
      <name val="Arial"/>
      <family val="2"/>
    </font>
    <font>
      <b/>
      <sz val="12"/>
      <name val="Arial"/>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0" borderId="2" applyNumberFormat="0" applyFill="0" applyAlignment="0" applyProtection="0"/>
    <xf numFmtId="0" fontId="0" fillId="26" borderId="3" applyNumberFormat="0" applyFont="0" applyAlignment="0" applyProtection="0"/>
    <xf numFmtId="0" fontId="43" fillId="27" borderId="1" applyNumberFormat="0" applyAlignment="0" applyProtection="0"/>
    <xf numFmtId="44" fontId="0" fillId="0" borderId="0" applyFont="0" applyFill="0" applyBorder="0" applyAlignment="0" applyProtection="0"/>
    <xf numFmtId="0" fontId="4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9" fontId="0" fillId="0" borderId="0" applyFont="0" applyFill="0" applyBorder="0" applyAlignment="0" applyProtection="0"/>
    <xf numFmtId="0" fontId="46" fillId="30" borderId="0" applyNumberFormat="0" applyBorder="0" applyAlignment="0" applyProtection="0"/>
    <xf numFmtId="0" fontId="47" fillId="25"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1" borderId="9" applyNumberFormat="0" applyAlignment="0" applyProtection="0"/>
  </cellStyleXfs>
  <cellXfs count="75">
    <xf numFmtId="0" fontId="0" fillId="0" borderId="0" xfId="0" applyAlignment="1">
      <alignment/>
    </xf>
    <xf numFmtId="0" fontId="6" fillId="0" borderId="0" xfId="0" applyFont="1" applyAlignment="1">
      <alignment/>
    </xf>
    <xf numFmtId="0" fontId="0" fillId="0" borderId="10" xfId="0" applyFill="1" applyBorder="1" applyAlignment="1">
      <alignment/>
    </xf>
    <xf numFmtId="1" fontId="0" fillId="0" borderId="10" xfId="0" applyNumberFormat="1" applyFill="1" applyBorder="1" applyAlignment="1">
      <alignment/>
    </xf>
    <xf numFmtId="165" fontId="0" fillId="0" borderId="10" xfId="0" applyNumberFormat="1" applyFill="1" applyBorder="1" applyAlignment="1">
      <alignment/>
    </xf>
    <xf numFmtId="2" fontId="0" fillId="0" borderId="10" xfId="0" applyNumberFormat="1" applyFill="1" applyBorder="1" applyAlignment="1">
      <alignment/>
    </xf>
    <xf numFmtId="0" fontId="6"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0" borderId="10" xfId="0" applyFont="1" applyFill="1" applyBorder="1" applyAlignment="1">
      <alignment/>
    </xf>
    <xf numFmtId="0" fontId="0" fillId="0" borderId="0" xfId="0" applyFont="1" applyAlignment="1">
      <alignment/>
    </xf>
    <xf numFmtId="0" fontId="0" fillId="32" borderId="11" xfId="0" applyFont="1" applyFill="1" applyBorder="1" applyAlignment="1">
      <alignment/>
    </xf>
    <xf numFmtId="0" fontId="6" fillId="5" borderId="11" xfId="0" applyFont="1" applyFill="1" applyBorder="1" applyAlignment="1">
      <alignment/>
    </xf>
    <xf numFmtId="0" fontId="0" fillId="33" borderId="12" xfId="0" applyFont="1" applyFill="1" applyBorder="1" applyAlignment="1">
      <alignment horizontal="left"/>
    </xf>
    <xf numFmtId="164" fontId="9" fillId="5" borderId="13" xfId="0" applyNumberFormat="1" applyFont="1" applyFill="1" applyBorder="1" applyAlignment="1">
      <alignment/>
    </xf>
    <xf numFmtId="166" fontId="9" fillId="32" borderId="0" xfId="0" applyNumberFormat="1" applyFont="1" applyFill="1" applyBorder="1" applyAlignment="1">
      <alignment horizontal="right"/>
    </xf>
    <xf numFmtId="166" fontId="0" fillId="0" borderId="0" xfId="0" applyNumberFormat="1" applyAlignment="1">
      <alignment/>
    </xf>
    <xf numFmtId="0" fontId="0" fillId="0" borderId="10" xfId="0" applyBorder="1" applyAlignment="1">
      <alignment/>
    </xf>
    <xf numFmtId="0" fontId="0" fillId="34" borderId="10" xfId="0" applyFill="1" applyBorder="1" applyAlignment="1">
      <alignment/>
    </xf>
    <xf numFmtId="0" fontId="10" fillId="0" borderId="0" xfId="0" applyFont="1" applyAlignment="1">
      <alignment horizontal="left" wrapText="1"/>
    </xf>
    <xf numFmtId="0" fontId="6" fillId="0" borderId="14" xfId="0" applyFont="1" applyBorder="1" applyAlignment="1">
      <alignment horizontal="center" wrapText="1"/>
    </xf>
    <xf numFmtId="0" fontId="6" fillId="35" borderId="14" xfId="0" applyFont="1" applyFill="1" applyBorder="1" applyAlignment="1">
      <alignment horizontal="center" wrapText="1"/>
    </xf>
    <xf numFmtId="0" fontId="6" fillId="36" borderId="14" xfId="0" applyFont="1" applyFill="1" applyBorder="1" applyAlignment="1">
      <alignment horizontal="center" wrapText="1"/>
    </xf>
    <xf numFmtId="0" fontId="6" fillId="36" borderId="0" xfId="0" applyFont="1" applyFill="1" applyAlignment="1">
      <alignment horizontal="center" wrapText="1"/>
    </xf>
    <xf numFmtId="0" fontId="6" fillId="0" borderId="0" xfId="0" applyFont="1" applyAlignment="1">
      <alignment horizontal="center" wrapText="1"/>
    </xf>
    <xf numFmtId="0" fontId="0" fillId="35" borderId="10" xfId="0" applyFill="1" applyBorder="1" applyAlignment="1">
      <alignment/>
    </xf>
    <xf numFmtId="0" fontId="0" fillId="36" borderId="10" xfId="0" applyFill="1" applyBorder="1" applyAlignment="1">
      <alignment/>
    </xf>
    <xf numFmtId="2" fontId="0" fillId="35" borderId="10" xfId="0" applyNumberFormat="1" applyFill="1" applyBorder="1" applyAlignment="1">
      <alignment/>
    </xf>
    <xf numFmtId="165" fontId="0" fillId="35" borderId="10" xfId="0" applyNumberFormat="1" applyFill="1" applyBorder="1" applyAlignment="1">
      <alignment/>
    </xf>
    <xf numFmtId="165" fontId="0" fillId="35" borderId="10" xfId="0" applyNumberFormat="1" applyFont="1" applyFill="1" applyBorder="1" applyAlignment="1">
      <alignment/>
    </xf>
    <xf numFmtId="0" fontId="6" fillId="0" borderId="0" xfId="0" applyFont="1" applyBorder="1" applyAlignment="1">
      <alignment horizontal="center" wrapText="1"/>
    </xf>
    <xf numFmtId="0" fontId="6" fillId="35" borderId="0" xfId="0" applyFont="1" applyFill="1" applyBorder="1" applyAlignment="1">
      <alignment horizontal="center" wrapText="1"/>
    </xf>
    <xf numFmtId="0" fontId="6" fillId="36" borderId="0" xfId="0" applyFont="1" applyFill="1" applyBorder="1" applyAlignment="1">
      <alignment horizontal="center" wrapText="1"/>
    </xf>
    <xf numFmtId="0" fontId="12" fillId="0" borderId="0" xfId="0" applyFont="1" applyAlignment="1">
      <alignment/>
    </xf>
    <xf numFmtId="1" fontId="0" fillId="0" borderId="10" xfId="0" applyNumberFormat="1" applyFont="1" applyFill="1" applyBorder="1" applyAlignment="1">
      <alignment/>
    </xf>
    <xf numFmtId="0" fontId="0" fillId="0" borderId="10" xfId="0" applyFont="1" applyBorder="1" applyAlignment="1">
      <alignment/>
    </xf>
    <xf numFmtId="165" fontId="6" fillId="34" borderId="10" xfId="0" applyNumberFormat="1" applyFont="1" applyFill="1" applyBorder="1" applyAlignment="1">
      <alignment/>
    </xf>
    <xf numFmtId="0" fontId="6" fillId="34" borderId="14" xfId="0" applyFont="1" applyFill="1" applyBorder="1" applyAlignment="1">
      <alignment horizontal="center" wrapText="1"/>
    </xf>
    <xf numFmtId="0" fontId="6" fillId="34" borderId="0" xfId="0" applyFont="1" applyFill="1" applyBorder="1" applyAlignment="1">
      <alignment horizontal="center" wrapText="1"/>
    </xf>
    <xf numFmtId="0" fontId="0" fillId="0" borderId="12" xfId="0" applyBorder="1" applyAlignment="1">
      <alignment/>
    </xf>
    <xf numFmtId="0" fontId="0" fillId="0" borderId="0" xfId="0" applyAlignment="1" applyProtection="1">
      <alignment/>
      <protection locked="0"/>
    </xf>
    <xf numFmtId="0" fontId="15" fillId="0" borderId="0" xfId="0" applyFont="1" applyAlignment="1">
      <alignment/>
    </xf>
    <xf numFmtId="0" fontId="17" fillId="0" borderId="0" xfId="0" applyFont="1" applyAlignment="1">
      <alignment/>
    </xf>
    <xf numFmtId="0" fontId="0" fillId="0" borderId="0" xfId="0" applyFill="1" applyAlignment="1">
      <alignmen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19" fillId="0" borderId="15" xfId="0" applyFont="1" applyBorder="1" applyAlignment="1">
      <alignment/>
    </xf>
    <xf numFmtId="0" fontId="12" fillId="37" borderId="14" xfId="0" applyFont="1" applyFill="1" applyBorder="1" applyAlignment="1">
      <alignment horizontal="center" wrapText="1"/>
    </xf>
    <xf numFmtId="0" fontId="10" fillId="37" borderId="10" xfId="0" applyFont="1" applyFill="1" applyBorder="1" applyAlignment="1">
      <alignment/>
    </xf>
    <xf numFmtId="0" fontId="0" fillId="37" borderId="10" xfId="0" applyFill="1" applyBorder="1" applyAlignment="1">
      <alignment/>
    </xf>
    <xf numFmtId="0" fontId="6" fillId="37" borderId="14" xfId="0" applyFont="1" applyFill="1" applyBorder="1" applyAlignment="1">
      <alignment horizontal="center" wrapText="1"/>
    </xf>
    <xf numFmtId="0" fontId="0" fillId="36" borderId="0" xfId="0" applyFill="1" applyAlignment="1">
      <alignment/>
    </xf>
    <xf numFmtId="2" fontId="0" fillId="36" borderId="0" xfId="0" applyNumberFormat="1" applyFill="1" applyBorder="1" applyAlignment="1">
      <alignment/>
    </xf>
    <xf numFmtId="0" fontId="0" fillId="36" borderId="0" xfId="0" applyFill="1" applyBorder="1" applyAlignment="1">
      <alignment/>
    </xf>
    <xf numFmtId="0" fontId="20" fillId="0" borderId="0" xfId="0" applyFont="1" applyAlignment="1">
      <alignment/>
    </xf>
    <xf numFmtId="0" fontId="18" fillId="0" borderId="16" xfId="0" applyFont="1" applyBorder="1" applyAlignment="1">
      <alignment/>
    </xf>
    <xf numFmtId="0" fontId="18" fillId="0" borderId="17" xfId="0" applyFont="1" applyBorder="1" applyAlignment="1">
      <alignment/>
    </xf>
    <xf numFmtId="9" fontId="6" fillId="0" borderId="0" xfId="53" applyFont="1" applyAlignment="1">
      <alignment horizontal="left"/>
    </xf>
    <xf numFmtId="165" fontId="0" fillId="35" borderId="12" xfId="0" applyNumberFormat="1" applyFill="1" applyBorder="1" applyAlignment="1">
      <alignment/>
    </xf>
    <xf numFmtId="0" fontId="0" fillId="0" borderId="0" xfId="0" applyBorder="1" applyAlignment="1">
      <alignment/>
    </xf>
    <xf numFmtId="9" fontId="0" fillId="37" borderId="10" xfId="53" applyFont="1" applyFill="1" applyBorder="1" applyAlignment="1">
      <alignment/>
    </xf>
    <xf numFmtId="0" fontId="14" fillId="38" borderId="0" xfId="0" applyFont="1" applyFill="1" applyAlignment="1" applyProtection="1">
      <alignment/>
      <protection hidden="1"/>
    </xf>
    <xf numFmtId="0" fontId="10" fillId="0" borderId="0" xfId="0" applyFont="1" applyAlignment="1">
      <alignment/>
    </xf>
    <xf numFmtId="0" fontId="10" fillId="0" borderId="0" xfId="0" applyFont="1" applyFill="1" applyAlignment="1">
      <alignment/>
    </xf>
    <xf numFmtId="0" fontId="19" fillId="0" borderId="15" xfId="0" applyFont="1" applyBorder="1" applyAlignment="1">
      <alignment horizontal="center"/>
    </xf>
    <xf numFmtId="0" fontId="15" fillId="37" borderId="10" xfId="0" applyFont="1" applyFill="1" applyBorder="1" applyAlignment="1">
      <alignment horizontal="center"/>
    </xf>
    <xf numFmtId="2" fontId="15" fillId="3" borderId="0" xfId="0" applyNumberFormat="1" applyFont="1" applyFill="1" applyBorder="1" applyAlignment="1">
      <alignment horizontal="center"/>
    </xf>
    <xf numFmtId="2" fontId="18" fillId="3" borderId="18" xfId="0" applyNumberFormat="1" applyFont="1" applyFill="1" applyBorder="1" applyAlignment="1">
      <alignment horizontal="center"/>
    </xf>
    <xf numFmtId="0" fontId="13" fillId="0" borderId="0" xfId="0" applyFont="1" applyAlignment="1">
      <alignment horizontal="center"/>
    </xf>
    <xf numFmtId="0" fontId="10" fillId="0" borderId="0" xfId="0" applyFont="1" applyAlignment="1">
      <alignment horizontal="left" wrapText="1"/>
    </xf>
    <xf numFmtId="0" fontId="16" fillId="37" borderId="0" xfId="0" applyFont="1" applyFill="1" applyAlignment="1">
      <alignment horizontal="left"/>
    </xf>
    <xf numFmtId="0" fontId="15" fillId="3" borderId="0" xfId="0" applyFont="1" applyFill="1" applyBorder="1" applyAlignment="1">
      <alignment horizontal="center"/>
    </xf>
    <xf numFmtId="0" fontId="11" fillId="0" borderId="15" xfId="0" applyFon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628650</xdr:colOff>
      <xdr:row>15</xdr:row>
      <xdr:rowOff>38100</xdr:rowOff>
    </xdr:from>
    <xdr:ext cx="76200" cy="200025"/>
    <xdr:sp fLocksText="0">
      <xdr:nvSpPr>
        <xdr:cNvPr id="1" name="Text Box 23"/>
        <xdr:cNvSpPr txBox="1">
          <a:spLocks noChangeArrowheads="1"/>
        </xdr:cNvSpPr>
      </xdr:nvSpPr>
      <xdr:spPr>
        <a:xfrm>
          <a:off x="2981325" y="246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628650</xdr:colOff>
      <xdr:row>15</xdr:row>
      <xdr:rowOff>38100</xdr:rowOff>
    </xdr:from>
    <xdr:ext cx="76200" cy="200025"/>
    <xdr:sp fLocksText="0">
      <xdr:nvSpPr>
        <xdr:cNvPr id="1" name="Text Box 23"/>
        <xdr:cNvSpPr txBox="1">
          <a:spLocks noChangeArrowheads="1"/>
        </xdr:cNvSpPr>
      </xdr:nvSpPr>
      <xdr:spPr>
        <a:xfrm>
          <a:off x="2981325" y="2466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104775</xdr:rowOff>
    </xdr:from>
    <xdr:to>
      <xdr:col>7</xdr:col>
      <xdr:colOff>28575</xdr:colOff>
      <xdr:row>3</xdr:row>
      <xdr:rowOff>57150</xdr:rowOff>
    </xdr:to>
    <xdr:pic>
      <xdr:nvPicPr>
        <xdr:cNvPr id="1" name="Image 1"/>
        <xdr:cNvPicPr preferRelativeResize="1">
          <a:picLocks noChangeAspect="1"/>
        </xdr:cNvPicPr>
      </xdr:nvPicPr>
      <xdr:blipFill>
        <a:blip r:embed="rId1"/>
        <a:stretch>
          <a:fillRect/>
        </a:stretch>
      </xdr:blipFill>
      <xdr:spPr>
        <a:xfrm>
          <a:off x="6886575" y="104775"/>
          <a:ext cx="3114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dimension ref="A1:AB105"/>
  <sheetViews>
    <sheetView zoomScalePageLayoutView="0" workbookViewId="0" topLeftCell="A1">
      <pane xSplit="2" ySplit="2" topLeftCell="R67" activePane="bottomRight" state="frozen"/>
      <selection pane="topLeft" activeCell="A1" sqref="A1"/>
      <selection pane="topRight" activeCell="C1" sqref="C1"/>
      <selection pane="bottomLeft" activeCell="A3" sqref="A3"/>
      <selection pane="bottomRight" activeCell="W71" sqref="W71"/>
    </sheetView>
  </sheetViews>
  <sheetFormatPr defaultColWidth="11.421875" defaultRowHeight="12.75"/>
  <cols>
    <col min="1" max="1" width="11.421875" style="2" customWidth="1"/>
    <col min="2" max="2" width="23.8515625" style="2" customWidth="1"/>
    <col min="3" max="4" width="11.421875" style="2" customWidth="1"/>
    <col min="5" max="5" width="7.00390625" style="2" customWidth="1"/>
    <col min="6" max="6" width="6.8515625" style="2" customWidth="1"/>
    <col min="7" max="7" width="6.7109375" style="2" customWidth="1"/>
    <col min="8" max="8" width="6.421875" style="2" customWidth="1"/>
    <col min="9" max="9" width="6.00390625" style="2" customWidth="1"/>
    <col min="10" max="12" width="6.421875" style="2" customWidth="1"/>
    <col min="13" max="13" width="6.00390625" style="2" customWidth="1"/>
    <col min="14" max="14" width="5.57421875" style="2" customWidth="1"/>
    <col min="15" max="15" width="5.8515625" style="2" customWidth="1"/>
    <col min="16" max="16" width="5.00390625" style="2" customWidth="1"/>
    <col min="17" max="24" width="15.7109375" style="2" customWidth="1"/>
    <col min="25" max="25" width="11.421875" style="2" customWidth="1"/>
    <col min="26" max="28" width="10.7109375" style="4" customWidth="1"/>
    <col min="29" max="16384" width="11.421875" style="2" customWidth="1"/>
  </cols>
  <sheetData>
    <row r="1" spans="5:22" ht="12.75">
      <c r="E1" s="2" t="s">
        <v>106</v>
      </c>
      <c r="Q1" s="2" t="s">
        <v>130</v>
      </c>
      <c r="V1" s="2" t="s">
        <v>131</v>
      </c>
    </row>
    <row r="2" spans="1:28" ht="12.75">
      <c r="A2" s="2" t="s">
        <v>122</v>
      </c>
      <c r="B2" s="2" t="s">
        <v>31</v>
      </c>
      <c r="C2" s="2" t="s">
        <v>32</v>
      </c>
      <c r="D2" s="2" t="s">
        <v>33</v>
      </c>
      <c r="E2" s="2" t="s">
        <v>107</v>
      </c>
      <c r="F2" s="2" t="s">
        <v>108</v>
      </c>
      <c r="G2" s="2" t="s">
        <v>109</v>
      </c>
      <c r="H2" s="2" t="s">
        <v>110</v>
      </c>
      <c r="I2" s="2" t="s">
        <v>111</v>
      </c>
      <c r="J2" s="2" t="s">
        <v>112</v>
      </c>
      <c r="K2" s="2" t="s">
        <v>113</v>
      </c>
      <c r="L2" s="2" t="s">
        <v>114</v>
      </c>
      <c r="M2" s="2" t="s">
        <v>115</v>
      </c>
      <c r="N2" s="2" t="s">
        <v>116</v>
      </c>
      <c r="O2" s="2" t="s">
        <v>117</v>
      </c>
      <c r="P2" s="2" t="s">
        <v>118</v>
      </c>
      <c r="Q2" s="2" t="s">
        <v>125</v>
      </c>
      <c r="R2" s="2" t="s">
        <v>124</v>
      </c>
      <c r="S2" s="2" t="s">
        <v>126</v>
      </c>
      <c r="T2" s="2" t="s">
        <v>129</v>
      </c>
      <c r="U2" s="2" t="s">
        <v>132</v>
      </c>
      <c r="V2" s="2" t="s">
        <v>139</v>
      </c>
      <c r="W2" s="2" t="s">
        <v>141</v>
      </c>
      <c r="X2" s="2" t="s">
        <v>140</v>
      </c>
      <c r="Y2" s="2" t="s">
        <v>142</v>
      </c>
      <c r="Z2" s="4" t="s">
        <v>120</v>
      </c>
      <c r="AA2" s="4" t="s">
        <v>119</v>
      </c>
      <c r="AB2" s="4" t="s">
        <v>121</v>
      </c>
    </row>
    <row r="3" ht="12.75">
      <c r="A3" s="2">
        <v>1</v>
      </c>
    </row>
    <row r="4" spans="1:24" ht="12.75">
      <c r="A4" s="2">
        <f>A3+1</f>
        <v>2</v>
      </c>
      <c r="C4" s="3"/>
      <c r="Q4" s="3"/>
      <c r="R4" s="3"/>
      <c r="S4" s="3"/>
      <c r="T4" s="3"/>
      <c r="U4" s="3"/>
      <c r="V4" s="3"/>
      <c r="W4" s="3"/>
      <c r="X4" s="3"/>
    </row>
    <row r="5" spans="1:28" ht="12.75">
      <c r="A5" s="2">
        <f aca="true" t="shared" si="0" ref="A5:A78">A4+1</f>
        <v>3</v>
      </c>
      <c r="B5" s="2" t="s">
        <v>55</v>
      </c>
      <c r="C5" s="2">
        <v>27</v>
      </c>
      <c r="D5" s="2">
        <v>0.5</v>
      </c>
      <c r="E5" s="2">
        <v>700</v>
      </c>
      <c r="F5" s="2">
        <v>700</v>
      </c>
      <c r="G5" s="2">
        <v>700</v>
      </c>
      <c r="H5" s="2">
        <v>700</v>
      </c>
      <c r="I5" s="2">
        <v>700</v>
      </c>
      <c r="J5" s="2">
        <v>200</v>
      </c>
      <c r="K5" s="2">
        <v>0</v>
      </c>
      <c r="L5" s="2">
        <v>0</v>
      </c>
      <c r="M5" s="2">
        <v>200</v>
      </c>
      <c r="N5" s="2">
        <v>700</v>
      </c>
      <c r="O5" s="2">
        <v>700</v>
      </c>
      <c r="P5" s="2">
        <v>700</v>
      </c>
      <c r="Q5" s="3">
        <v>230</v>
      </c>
      <c r="R5" s="3">
        <v>128</v>
      </c>
      <c r="S5" s="3">
        <v>23</v>
      </c>
      <c r="T5" s="3">
        <v>77</v>
      </c>
      <c r="U5" s="3">
        <v>52</v>
      </c>
      <c r="V5" s="3">
        <v>80</v>
      </c>
      <c r="W5" s="3">
        <f>VLOOKUP(B5,Ingredients!$B$5:$Y$104,22,FALSE)</f>
        <v>53</v>
      </c>
      <c r="X5" s="3">
        <f>VLOOKUP(B5,Ingredients!$B$5:$Y$104,23,FALSE)</f>
        <v>44</v>
      </c>
      <c r="Y5" s="3">
        <f>VLOOKUP(B5,Ingredients!$B$5:$Y$104,24,FALSE)</f>
        <v>12</v>
      </c>
      <c r="Z5" s="4">
        <v>1</v>
      </c>
      <c r="AA5" s="4">
        <v>0</v>
      </c>
      <c r="AB5" s="4">
        <v>10</v>
      </c>
    </row>
    <row r="6" spans="1:28" ht="12.75">
      <c r="A6" s="2">
        <f t="shared" si="0"/>
        <v>4</v>
      </c>
      <c r="B6" s="2" t="s">
        <v>147</v>
      </c>
      <c r="C6" s="2">
        <v>6940</v>
      </c>
      <c r="E6" s="4"/>
      <c r="F6" s="4"/>
      <c r="G6" s="4"/>
      <c r="H6" s="4"/>
      <c r="I6" s="4"/>
      <c r="J6" s="4"/>
      <c r="K6" s="4"/>
      <c r="L6" s="4"/>
      <c r="M6" s="4"/>
      <c r="N6" s="4"/>
      <c r="O6" s="4"/>
      <c r="P6" s="4"/>
      <c r="Q6" s="3"/>
      <c r="R6" s="3"/>
      <c r="S6" s="3"/>
      <c r="T6" s="3"/>
      <c r="U6" s="3"/>
      <c r="V6" s="3">
        <v>80</v>
      </c>
      <c r="W6" s="3">
        <f>VLOOKUP(B6,Ingredients!$B$5:$Y$104,22,FALSE)</f>
        <v>53</v>
      </c>
      <c r="X6" s="3">
        <f>VLOOKUP(B6,Ingredients!$B$5:$Y$104,23,FALSE)</f>
        <v>44</v>
      </c>
      <c r="Y6" s="3">
        <f>VLOOKUP(B6,Ingredients!$B$5:$Y$104,24,FALSE)</f>
        <v>12</v>
      </c>
      <c r="Z6" s="4">
        <v>18</v>
      </c>
      <c r="AA6" s="4">
        <v>16</v>
      </c>
      <c r="AB6" s="4">
        <v>0</v>
      </c>
    </row>
    <row r="7" spans="1:28" ht="12.75">
      <c r="A7" s="2">
        <f t="shared" si="0"/>
        <v>5</v>
      </c>
      <c r="B7" s="2" t="s">
        <v>146</v>
      </c>
      <c r="C7" s="2">
        <v>8470</v>
      </c>
      <c r="E7" s="4"/>
      <c r="F7" s="4"/>
      <c r="G7" s="4"/>
      <c r="H7" s="4"/>
      <c r="I7" s="4"/>
      <c r="J7" s="4"/>
      <c r="K7" s="4"/>
      <c r="L7" s="4"/>
      <c r="M7" s="4"/>
      <c r="N7" s="4"/>
      <c r="O7" s="4"/>
      <c r="P7" s="4"/>
      <c r="Q7" s="3"/>
      <c r="R7" s="3"/>
      <c r="S7" s="3"/>
      <c r="T7" s="3"/>
      <c r="U7" s="3"/>
      <c r="V7" s="3">
        <v>80</v>
      </c>
      <c r="W7" s="3">
        <f>VLOOKUP(B7,Ingredients!$B$5:$Y$104,22,FALSE)</f>
        <v>53</v>
      </c>
      <c r="X7" s="3">
        <f>VLOOKUP(B7,Ingredients!$B$5:$Y$104,23,FALSE)</f>
        <v>44</v>
      </c>
      <c r="Y7" s="3">
        <f>VLOOKUP(B7,Ingredients!$B$5:$Y$104,24,FALSE)</f>
        <v>12</v>
      </c>
      <c r="Z7" s="4">
        <v>18</v>
      </c>
      <c r="AA7" s="4">
        <v>16</v>
      </c>
      <c r="AB7" s="4">
        <v>0</v>
      </c>
    </row>
    <row r="8" spans="1:28" ht="12.75">
      <c r="A8" s="2">
        <f>A7+1</f>
        <v>6</v>
      </c>
      <c r="B8" s="2" t="s">
        <v>4</v>
      </c>
      <c r="C8" s="2">
        <v>32</v>
      </c>
      <c r="D8" s="2">
        <v>0.5</v>
      </c>
      <c r="E8" s="2">
        <v>0</v>
      </c>
      <c r="F8" s="2">
        <v>0</v>
      </c>
      <c r="G8" s="2">
        <v>0</v>
      </c>
      <c r="H8" s="2">
        <v>0</v>
      </c>
      <c r="I8" s="2">
        <v>200</v>
      </c>
      <c r="J8" s="2">
        <v>700</v>
      </c>
      <c r="K8" s="2">
        <v>700</v>
      </c>
      <c r="L8" s="2">
        <v>700</v>
      </c>
      <c r="M8" s="2">
        <v>700</v>
      </c>
      <c r="N8" s="2">
        <v>700</v>
      </c>
      <c r="O8" s="2">
        <v>200</v>
      </c>
      <c r="P8" s="2">
        <v>0</v>
      </c>
      <c r="Q8" s="3">
        <v>230</v>
      </c>
      <c r="R8" s="3">
        <v>128</v>
      </c>
      <c r="S8" s="3">
        <v>23</v>
      </c>
      <c r="T8" s="3">
        <v>77</v>
      </c>
      <c r="U8" s="3">
        <v>52</v>
      </c>
      <c r="V8" s="3">
        <v>88</v>
      </c>
      <c r="W8" s="3">
        <f>VLOOKUP(B8,Ingredients!$B$5:$Y$104,22,FALSE)</f>
        <v>0</v>
      </c>
      <c r="X8" s="3">
        <f>VLOOKUP(B8,Ingredients!$B$5:$Y$104,23,FALSE)</f>
        <v>44</v>
      </c>
      <c r="Y8" s="3">
        <f>VLOOKUP(B8,Ingredients!$B$5:$Y$104,24,FALSE)</f>
        <v>12</v>
      </c>
      <c r="Z8" s="4">
        <v>0.4</v>
      </c>
      <c r="AA8" s="4">
        <v>0</v>
      </c>
      <c r="AB8" s="4">
        <v>11.6</v>
      </c>
    </row>
    <row r="9" spans="1:28" ht="12.75">
      <c r="A9" s="2">
        <f t="shared" si="0"/>
        <v>7</v>
      </c>
      <c r="B9" s="2" t="s">
        <v>78</v>
      </c>
      <c r="C9" s="2">
        <v>32</v>
      </c>
      <c r="D9" s="2">
        <v>0.5</v>
      </c>
      <c r="E9" s="2">
        <v>700</v>
      </c>
      <c r="F9" s="2">
        <v>700</v>
      </c>
      <c r="G9" s="2">
        <v>700</v>
      </c>
      <c r="H9" s="2">
        <v>700</v>
      </c>
      <c r="I9" s="2">
        <v>700</v>
      </c>
      <c r="J9" s="2">
        <v>700</v>
      </c>
      <c r="K9" s="2">
        <v>200</v>
      </c>
      <c r="L9" s="2">
        <v>0</v>
      </c>
      <c r="M9" s="2">
        <v>0</v>
      </c>
      <c r="N9" s="2">
        <v>0</v>
      </c>
      <c r="O9" s="2">
        <v>200</v>
      </c>
      <c r="P9" s="2">
        <v>700</v>
      </c>
      <c r="Q9" s="3">
        <v>230</v>
      </c>
      <c r="R9" s="3">
        <v>128</v>
      </c>
      <c r="S9" s="3">
        <v>23</v>
      </c>
      <c r="T9" s="3">
        <v>77</v>
      </c>
      <c r="U9" s="3">
        <v>52</v>
      </c>
      <c r="V9" s="3">
        <v>80</v>
      </c>
      <c r="W9" s="3">
        <f>VLOOKUP(B9,Ingredients!$B$5:$Y$104,22,FALSE)</f>
        <v>53</v>
      </c>
      <c r="X9" s="3">
        <f>VLOOKUP(B9,Ingredients!$B$5:$Y$104,23,FALSE)</f>
        <v>44</v>
      </c>
      <c r="Y9" s="3">
        <f>VLOOKUP(B9,Ingredients!$B$5:$Y$104,24,FALSE)</f>
        <v>12</v>
      </c>
      <c r="Z9" s="4">
        <v>2</v>
      </c>
      <c r="AA9" s="4">
        <v>0</v>
      </c>
      <c r="AB9" s="4">
        <v>7.5</v>
      </c>
    </row>
    <row r="10" spans="1:28" ht="12.75">
      <c r="A10" s="2">
        <f t="shared" si="0"/>
        <v>8</v>
      </c>
      <c r="B10" s="2" t="s">
        <v>79</v>
      </c>
      <c r="C10" s="2">
        <v>32</v>
      </c>
      <c r="D10" s="2">
        <v>0.5</v>
      </c>
      <c r="E10" s="2">
        <v>700</v>
      </c>
      <c r="F10" s="2">
        <v>700</v>
      </c>
      <c r="G10" s="2">
        <v>200</v>
      </c>
      <c r="H10" s="2">
        <v>0</v>
      </c>
      <c r="I10" s="2">
        <v>0</v>
      </c>
      <c r="J10" s="2">
        <v>0</v>
      </c>
      <c r="K10" s="2">
        <v>0</v>
      </c>
      <c r="L10" s="2">
        <v>200</v>
      </c>
      <c r="M10" s="2">
        <v>700</v>
      </c>
      <c r="N10" s="2">
        <v>700</v>
      </c>
      <c r="O10" s="2">
        <v>700</v>
      </c>
      <c r="P10" s="2">
        <v>700</v>
      </c>
      <c r="Q10" s="3">
        <v>230</v>
      </c>
      <c r="R10" s="3">
        <v>128</v>
      </c>
      <c r="S10" s="3">
        <v>23</v>
      </c>
      <c r="T10" s="3">
        <v>77</v>
      </c>
      <c r="U10" s="3">
        <v>52</v>
      </c>
      <c r="V10" s="3">
        <v>80</v>
      </c>
      <c r="W10" s="3">
        <f>VLOOKUP(B10,Ingredients!$B$5:$Y$104,22,FALSE)</f>
        <v>53</v>
      </c>
      <c r="X10" s="3">
        <f>VLOOKUP(B10,Ingredients!$B$5:$Y$104,23,FALSE)</f>
        <v>44</v>
      </c>
      <c r="Y10" s="3">
        <f>VLOOKUP(B10,Ingredients!$B$5:$Y$104,24,FALSE)</f>
        <v>12</v>
      </c>
      <c r="Z10" s="4">
        <v>2.7</v>
      </c>
      <c r="AA10" s="4">
        <v>0.3</v>
      </c>
      <c r="AB10" s="4">
        <v>3</v>
      </c>
    </row>
    <row r="11" spans="1:28" ht="12.75">
      <c r="A11" s="2">
        <f t="shared" si="0"/>
        <v>9</v>
      </c>
      <c r="B11" s="2" t="s">
        <v>80</v>
      </c>
      <c r="C11" s="2">
        <v>32</v>
      </c>
      <c r="D11" s="2">
        <v>0.5</v>
      </c>
      <c r="E11" s="2">
        <v>700</v>
      </c>
      <c r="F11" s="2">
        <v>700</v>
      </c>
      <c r="G11" s="2">
        <v>700</v>
      </c>
      <c r="H11" s="2">
        <v>200</v>
      </c>
      <c r="I11" s="2">
        <v>0</v>
      </c>
      <c r="J11" s="2">
        <v>0</v>
      </c>
      <c r="K11" s="2">
        <v>0</v>
      </c>
      <c r="L11" s="2">
        <v>0</v>
      </c>
      <c r="M11" s="2">
        <v>0</v>
      </c>
      <c r="N11" s="2">
        <v>200</v>
      </c>
      <c r="O11" s="2">
        <v>700</v>
      </c>
      <c r="P11" s="2">
        <v>700</v>
      </c>
      <c r="Q11" s="3">
        <v>230</v>
      </c>
      <c r="R11" s="3">
        <v>128</v>
      </c>
      <c r="S11" s="3">
        <v>23</v>
      </c>
      <c r="T11" s="3">
        <v>77</v>
      </c>
      <c r="U11" s="3">
        <v>52</v>
      </c>
      <c r="V11" s="3">
        <v>80</v>
      </c>
      <c r="W11" s="3">
        <f>VLOOKUP(B11,Ingredients!$B$5:$Y$104,22,FALSE)</f>
        <v>53</v>
      </c>
      <c r="X11" s="3">
        <f>VLOOKUP(B11,Ingredients!$B$5:$Y$104,23,FALSE)</f>
        <v>44</v>
      </c>
      <c r="Y11" s="3">
        <f>VLOOKUP(B11,Ingredients!$B$5:$Y$104,24,FALSE)</f>
        <v>12</v>
      </c>
      <c r="Z11" s="4">
        <v>1</v>
      </c>
      <c r="AA11" s="4">
        <v>0.2</v>
      </c>
      <c r="AB11" s="4">
        <v>3.2</v>
      </c>
    </row>
    <row r="12" spans="1:28" ht="12.75">
      <c r="A12" s="2">
        <f t="shared" si="0"/>
        <v>10</v>
      </c>
      <c r="B12" s="2" t="s">
        <v>5</v>
      </c>
      <c r="C12" s="2">
        <v>32</v>
      </c>
      <c r="D12" s="2">
        <v>0.5</v>
      </c>
      <c r="E12" s="2">
        <v>200</v>
      </c>
      <c r="F12" s="2">
        <v>700</v>
      </c>
      <c r="G12" s="2">
        <v>700</v>
      </c>
      <c r="H12" s="2">
        <v>700</v>
      </c>
      <c r="I12" s="2">
        <v>700</v>
      </c>
      <c r="J12" s="2">
        <v>700</v>
      </c>
      <c r="K12" s="2">
        <v>700</v>
      </c>
      <c r="L12" s="2">
        <v>700</v>
      </c>
      <c r="M12" s="2">
        <v>700</v>
      </c>
      <c r="N12" s="2">
        <v>200</v>
      </c>
      <c r="O12" s="2">
        <v>0</v>
      </c>
      <c r="P12" s="2">
        <v>0</v>
      </c>
      <c r="Q12" s="3"/>
      <c r="R12" s="3">
        <v>128</v>
      </c>
      <c r="S12" s="3">
        <v>23</v>
      </c>
      <c r="T12" s="3">
        <v>77</v>
      </c>
      <c r="U12" s="3">
        <v>52</v>
      </c>
      <c r="V12" s="3">
        <v>80</v>
      </c>
      <c r="W12" s="3">
        <f>VLOOKUP(B12,Ingredients!$B$5:$Y$104,22,FALSE)</f>
        <v>53</v>
      </c>
      <c r="X12" s="3">
        <f>VLOOKUP(B12,Ingredients!$B$5:$Y$104,23,FALSE)</f>
        <v>44</v>
      </c>
      <c r="Y12" s="3">
        <f>VLOOKUP(B12,Ingredients!$B$5:$Y$104,24,FALSE)</f>
        <v>12</v>
      </c>
      <c r="Z12" s="4">
        <v>2</v>
      </c>
      <c r="AA12" s="4">
        <v>15</v>
      </c>
      <c r="AB12" s="4">
        <v>1</v>
      </c>
    </row>
    <row r="13" spans="1:28" ht="12.75">
      <c r="A13" s="2">
        <f t="shared" si="0"/>
        <v>11</v>
      </c>
      <c r="B13" s="2" t="s">
        <v>3</v>
      </c>
      <c r="C13" s="2">
        <v>32</v>
      </c>
      <c r="D13" s="2">
        <v>0.5</v>
      </c>
      <c r="Q13" s="3"/>
      <c r="R13" s="3">
        <v>128</v>
      </c>
      <c r="S13" s="3">
        <v>23</v>
      </c>
      <c r="T13" s="3">
        <v>77</v>
      </c>
      <c r="U13" s="3">
        <v>52</v>
      </c>
      <c r="V13" s="3">
        <v>82</v>
      </c>
      <c r="W13" s="3">
        <f>VLOOKUP(B13,Ingredients!$B$5:$Y$104,22,FALSE)</f>
        <v>0</v>
      </c>
      <c r="X13" s="3">
        <f>VLOOKUP(B13,Ingredients!$B$5:$Y$104,23,FALSE)</f>
        <v>0</v>
      </c>
      <c r="Y13" s="3">
        <f>VLOOKUP(B13,Ingredients!$B$5:$Y$104,24,FALSE)</f>
        <v>12</v>
      </c>
      <c r="Z13" s="4">
        <v>1</v>
      </c>
      <c r="AA13" s="4">
        <v>3</v>
      </c>
      <c r="AB13" s="4">
        <v>8</v>
      </c>
    </row>
    <row r="14" spans="1:28" ht="12.75">
      <c r="A14" s="2">
        <f t="shared" si="0"/>
        <v>12</v>
      </c>
      <c r="B14" s="2" t="s">
        <v>81</v>
      </c>
      <c r="C14" s="2">
        <v>32</v>
      </c>
      <c r="D14" s="2">
        <v>0.5</v>
      </c>
      <c r="E14" s="2">
        <v>0</v>
      </c>
      <c r="F14" s="2">
        <v>0</v>
      </c>
      <c r="G14" s="2">
        <v>0</v>
      </c>
      <c r="H14" s="2">
        <v>0</v>
      </c>
      <c r="I14" s="2">
        <v>0</v>
      </c>
      <c r="J14" s="2">
        <v>0</v>
      </c>
      <c r="K14" s="2">
        <v>0</v>
      </c>
      <c r="L14" s="2">
        <v>0</v>
      </c>
      <c r="M14" s="2">
        <v>0</v>
      </c>
      <c r="N14" s="2">
        <v>0</v>
      </c>
      <c r="O14" s="2">
        <v>0</v>
      </c>
      <c r="P14" s="2">
        <v>0</v>
      </c>
      <c r="Q14" s="3">
        <v>230</v>
      </c>
      <c r="R14" s="3">
        <v>128</v>
      </c>
      <c r="S14" s="3">
        <v>23</v>
      </c>
      <c r="T14" s="3">
        <v>77</v>
      </c>
      <c r="U14" s="3">
        <v>52</v>
      </c>
      <c r="V14" s="3">
        <v>80</v>
      </c>
      <c r="W14" s="3">
        <f>VLOOKUP(B14,Ingredients!$B$5:$Y$104,22,FALSE)</f>
        <v>53</v>
      </c>
      <c r="X14" s="3">
        <f>VLOOKUP(B14,Ingredients!$B$5:$Y$104,23,FALSE)</f>
        <v>44</v>
      </c>
      <c r="Y14" s="3">
        <f>VLOOKUP(B14,Ingredients!$B$5:$Y$104,24,FALSE)</f>
        <v>12</v>
      </c>
      <c r="Z14" s="4">
        <v>1.6</v>
      </c>
      <c r="AA14" s="4">
        <v>0</v>
      </c>
      <c r="AB14" s="4">
        <v>8</v>
      </c>
    </row>
    <row r="15" spans="1:28" ht="12.75">
      <c r="A15" s="2">
        <f t="shared" si="0"/>
        <v>13</v>
      </c>
      <c r="B15" s="2" t="s">
        <v>48</v>
      </c>
      <c r="C15" s="2">
        <v>2700</v>
      </c>
      <c r="D15" s="2">
        <v>0.75</v>
      </c>
      <c r="Q15" s="3"/>
      <c r="R15" s="3"/>
      <c r="S15" s="3"/>
      <c r="T15" s="3">
        <v>77</v>
      </c>
      <c r="U15" s="3">
        <v>52</v>
      </c>
      <c r="V15" s="3">
        <v>80</v>
      </c>
      <c r="W15" s="3">
        <f>VLOOKUP(B15,Ingredients!$B$5:$Y$104,22,FALSE)</f>
        <v>53</v>
      </c>
      <c r="X15" s="3">
        <f>VLOOKUP(B15,Ingredients!$B$5:$Y$104,23,FALSE)</f>
        <v>44</v>
      </c>
      <c r="Y15" s="3">
        <f>VLOOKUP(B15,Ingredients!$B$5:$Y$104,24,FALSE)</f>
        <v>12</v>
      </c>
      <c r="Z15" s="4">
        <v>0.4</v>
      </c>
      <c r="AA15" s="4">
        <v>83</v>
      </c>
      <c r="AB15" s="4">
        <v>0.4</v>
      </c>
    </row>
    <row r="16" spans="1:28" ht="12.75">
      <c r="A16" s="2">
        <f t="shared" si="0"/>
        <v>14</v>
      </c>
      <c r="B16" s="2" t="s">
        <v>156</v>
      </c>
      <c r="C16" s="2">
        <v>137</v>
      </c>
      <c r="D16" s="2">
        <v>0.7</v>
      </c>
      <c r="Q16" s="3"/>
      <c r="R16" s="3"/>
      <c r="S16" s="3"/>
      <c r="T16" s="3"/>
      <c r="U16" s="3"/>
      <c r="V16" s="3">
        <v>80</v>
      </c>
      <c r="W16" s="3">
        <f>VLOOKUP(B16,Ingredients!$B$5:$Y$104,22,FALSE)</f>
        <v>53</v>
      </c>
      <c r="X16" s="3">
        <f>VLOOKUP(B16,Ingredients!$B$5:$Y$104,23,FALSE)</f>
        <v>44</v>
      </c>
      <c r="Y16" s="3">
        <f>VLOOKUP(B16,Ingredients!$B$5:$Y$104,24,FALSE)</f>
        <v>12</v>
      </c>
      <c r="Z16" s="4">
        <v>10</v>
      </c>
      <c r="AA16" s="4">
        <v>6</v>
      </c>
      <c r="AB16" s="4">
        <v>78</v>
      </c>
    </row>
    <row r="17" spans="1:28" ht="12.75">
      <c r="A17" s="2">
        <f t="shared" si="0"/>
        <v>15</v>
      </c>
      <c r="B17" s="2" t="s">
        <v>103</v>
      </c>
      <c r="C17" s="2">
        <v>684</v>
      </c>
      <c r="D17" s="2">
        <v>0.8</v>
      </c>
      <c r="Q17" s="3"/>
      <c r="R17" s="3">
        <v>128</v>
      </c>
      <c r="S17" s="3"/>
      <c r="T17" s="3">
        <v>77</v>
      </c>
      <c r="U17" s="3">
        <v>52</v>
      </c>
      <c r="V17" s="3">
        <v>80</v>
      </c>
      <c r="W17" s="3">
        <f>VLOOKUP(B17,Ingredients!$B$5:$Y$104,22,FALSE)</f>
        <v>53</v>
      </c>
      <c r="X17" s="3">
        <f>VLOOKUP(B17,Ingredients!$B$5:$Y$104,23,FALSE)</f>
        <v>44</v>
      </c>
      <c r="Y17" s="3">
        <f>VLOOKUP(B17,Ingredients!$B$5:$Y$104,24,FALSE)</f>
        <v>12</v>
      </c>
      <c r="Z17" s="4">
        <v>9</v>
      </c>
      <c r="AA17" s="4">
        <v>5</v>
      </c>
      <c r="AB17" s="4">
        <v>64</v>
      </c>
    </row>
    <row r="18" spans="1:28" ht="12.75">
      <c r="A18" s="2">
        <f t="shared" si="0"/>
        <v>16</v>
      </c>
      <c r="B18" s="2" t="s">
        <v>50</v>
      </c>
      <c r="C18" s="2">
        <v>85</v>
      </c>
      <c r="D18" s="2">
        <v>0.7</v>
      </c>
      <c r="Q18" s="3"/>
      <c r="R18" s="3"/>
      <c r="S18" s="3"/>
      <c r="T18" s="3"/>
      <c r="U18" s="3">
        <v>52</v>
      </c>
      <c r="V18" s="3">
        <v>80</v>
      </c>
      <c r="W18" s="3">
        <f>VLOOKUP(B18,Ingredients!$B$5:$Y$104,22,FALSE)</f>
        <v>53</v>
      </c>
      <c r="X18" s="3">
        <f>VLOOKUP(B18,Ingredients!$B$5:$Y$104,23,FALSE)</f>
        <v>44</v>
      </c>
      <c r="Y18" s="3">
        <f>VLOOKUP(B18,Ingredients!$B$5:$Y$104,24,FALSE)</f>
        <v>12</v>
      </c>
      <c r="Z18" s="4">
        <v>13</v>
      </c>
      <c r="AA18" s="4">
        <v>2.5</v>
      </c>
      <c r="AB18" s="4">
        <v>67</v>
      </c>
    </row>
    <row r="19" spans="1:28" ht="12.75">
      <c r="A19" s="2">
        <f t="shared" si="0"/>
        <v>17</v>
      </c>
      <c r="B19" s="2" t="s">
        <v>34</v>
      </c>
      <c r="C19" s="2">
        <v>7330</v>
      </c>
      <c r="D19" s="2">
        <v>0.63</v>
      </c>
      <c r="E19" s="4"/>
      <c r="F19" s="4"/>
      <c r="G19" s="4"/>
      <c r="H19" s="4"/>
      <c r="I19" s="4"/>
      <c r="J19" s="4"/>
      <c r="K19" s="4"/>
      <c r="L19" s="4"/>
      <c r="M19" s="4"/>
      <c r="N19" s="4"/>
      <c r="O19" s="4"/>
      <c r="P19" s="4"/>
      <c r="Q19" s="3">
        <v>230</v>
      </c>
      <c r="R19" s="3">
        <v>128</v>
      </c>
      <c r="S19" s="3"/>
      <c r="T19" s="3">
        <v>77</v>
      </c>
      <c r="U19" s="3">
        <v>52</v>
      </c>
      <c r="V19" s="3">
        <v>80</v>
      </c>
      <c r="W19" s="3">
        <f>VLOOKUP(B19,Ingredients!$B$5:$Y$104,22,FALSE)</f>
        <v>53</v>
      </c>
      <c r="X19" s="3">
        <f>VLOOKUP(B19,Ingredients!$B$5:$Y$104,23,FALSE)</f>
        <v>44</v>
      </c>
      <c r="Y19" s="3">
        <f>VLOOKUP(B19,Ingredients!$B$5:$Y$104,24,FALSE)</f>
        <v>12</v>
      </c>
      <c r="Z19" s="4">
        <v>20</v>
      </c>
      <c r="AA19" s="4">
        <v>11</v>
      </c>
      <c r="AB19" s="4">
        <v>0</v>
      </c>
    </row>
    <row r="20" spans="1:28" ht="12.75">
      <c r="A20" s="2">
        <f t="shared" si="0"/>
        <v>18</v>
      </c>
      <c r="B20" s="2" t="s">
        <v>82</v>
      </c>
      <c r="C20" s="2">
        <v>32</v>
      </c>
      <c r="D20" s="2">
        <v>0.5</v>
      </c>
      <c r="E20" s="2">
        <v>700</v>
      </c>
      <c r="F20" s="2">
        <v>700</v>
      </c>
      <c r="G20" s="2">
        <v>700</v>
      </c>
      <c r="H20" s="2">
        <v>700</v>
      </c>
      <c r="I20" s="2">
        <v>700</v>
      </c>
      <c r="J20" s="2">
        <v>200</v>
      </c>
      <c r="K20" s="2">
        <v>0</v>
      </c>
      <c r="L20" s="2">
        <v>0</v>
      </c>
      <c r="M20" s="2">
        <v>0</v>
      </c>
      <c r="N20" s="2">
        <v>0</v>
      </c>
      <c r="O20" s="2">
        <v>0</v>
      </c>
      <c r="P20" s="2">
        <v>200</v>
      </c>
      <c r="Q20" s="3">
        <v>230</v>
      </c>
      <c r="R20" s="3">
        <v>128</v>
      </c>
      <c r="S20" s="3">
        <v>23</v>
      </c>
      <c r="T20" s="3">
        <v>77</v>
      </c>
      <c r="U20" s="3">
        <v>52</v>
      </c>
      <c r="V20" s="3">
        <v>80</v>
      </c>
      <c r="W20" s="3">
        <f>VLOOKUP(B20,Ingredients!$B$5:$Y$104,22,FALSE)</f>
        <v>53</v>
      </c>
      <c r="X20" s="3">
        <f>VLOOKUP(B20,Ingredients!$B$5:$Y$104,23,FALSE)</f>
        <v>44</v>
      </c>
      <c r="Y20" s="3">
        <f>VLOOKUP(B20,Ingredients!$B$5:$Y$104,24,FALSE)</f>
        <v>12</v>
      </c>
      <c r="Z20" s="4">
        <v>3</v>
      </c>
      <c r="AA20" s="4">
        <v>0.3</v>
      </c>
      <c r="AB20" s="4">
        <v>0</v>
      </c>
    </row>
    <row r="21" spans="1:28" ht="12.75">
      <c r="A21" s="2">
        <f t="shared" si="0"/>
        <v>19</v>
      </c>
      <c r="B21" s="2" t="s">
        <v>42</v>
      </c>
      <c r="C21" s="2">
        <v>800</v>
      </c>
      <c r="D21" s="4">
        <v>0.5</v>
      </c>
      <c r="E21" s="4"/>
      <c r="F21" s="4"/>
      <c r="G21" s="4"/>
      <c r="H21" s="4"/>
      <c r="I21" s="4"/>
      <c r="J21" s="4"/>
      <c r="K21" s="4"/>
      <c r="L21" s="4"/>
      <c r="M21" s="4"/>
      <c r="N21" s="4"/>
      <c r="O21" s="4"/>
      <c r="P21" s="4"/>
      <c r="Q21" s="3">
        <v>230</v>
      </c>
      <c r="R21" s="3">
        <v>128</v>
      </c>
      <c r="S21" s="3"/>
      <c r="T21" s="3">
        <v>77</v>
      </c>
      <c r="U21" s="3">
        <v>52</v>
      </c>
      <c r="V21" s="3">
        <v>80</v>
      </c>
      <c r="W21" s="3">
        <f>VLOOKUP(B21,Ingredients!$B$5:$Y$104,22,FALSE)</f>
        <v>53</v>
      </c>
      <c r="X21" s="3">
        <f>VLOOKUP(B21,Ingredients!$B$5:$Y$104,23,FALSE)</f>
        <v>44</v>
      </c>
      <c r="Y21" s="3">
        <f>VLOOKUP(B21,Ingredients!$B$5:$Y$104,24,FALSE)</f>
        <v>12</v>
      </c>
      <c r="Z21" s="4">
        <v>20</v>
      </c>
      <c r="AA21" s="4">
        <v>10</v>
      </c>
      <c r="AB21" s="4">
        <v>0</v>
      </c>
    </row>
    <row r="22" spans="1:28" ht="12.75">
      <c r="A22" s="2">
        <f t="shared" si="0"/>
        <v>20</v>
      </c>
      <c r="B22" s="2" t="s">
        <v>83</v>
      </c>
      <c r="C22" s="2">
        <v>32</v>
      </c>
      <c r="D22" s="2">
        <v>0.5</v>
      </c>
      <c r="E22" s="2">
        <v>0</v>
      </c>
      <c r="F22" s="2">
        <v>0</v>
      </c>
      <c r="G22" s="2">
        <v>0</v>
      </c>
      <c r="H22" s="2">
        <v>0</v>
      </c>
      <c r="I22" s="2">
        <v>0</v>
      </c>
      <c r="J22" s="2">
        <v>0</v>
      </c>
      <c r="K22" s="2">
        <v>0</v>
      </c>
      <c r="L22" s="2">
        <v>0</v>
      </c>
      <c r="M22" s="2">
        <v>0</v>
      </c>
      <c r="N22" s="2">
        <v>0</v>
      </c>
      <c r="O22" s="2">
        <v>0</v>
      </c>
      <c r="P22" s="2">
        <v>0</v>
      </c>
      <c r="Q22" s="3">
        <v>230</v>
      </c>
      <c r="R22" s="3">
        <v>128</v>
      </c>
      <c r="S22" s="3">
        <v>23</v>
      </c>
      <c r="T22" s="3">
        <v>77</v>
      </c>
      <c r="U22" s="3">
        <v>52</v>
      </c>
      <c r="V22" s="3">
        <v>80</v>
      </c>
      <c r="W22" s="3">
        <f>VLOOKUP(B22,Ingredients!$B$5:$Y$104,22,FALSE)</f>
        <v>53</v>
      </c>
      <c r="X22" s="3">
        <f>VLOOKUP(B22,Ingredients!$B$5:$Y$104,23,FALSE)</f>
        <v>44</v>
      </c>
      <c r="Y22" s="3">
        <f>VLOOKUP(B22,Ingredients!$B$5:$Y$104,24,FALSE)</f>
        <v>12</v>
      </c>
      <c r="Z22" s="4">
        <v>0.7</v>
      </c>
      <c r="AA22" s="4">
        <v>0.1</v>
      </c>
      <c r="AB22" s="4">
        <v>7</v>
      </c>
    </row>
    <row r="23" spans="1:28" ht="12.75">
      <c r="A23" s="2">
        <f t="shared" si="0"/>
        <v>21</v>
      </c>
      <c r="B23" s="2" t="s">
        <v>56</v>
      </c>
      <c r="C23" s="2">
        <v>32</v>
      </c>
      <c r="D23" s="2">
        <v>0.5</v>
      </c>
      <c r="E23" s="2">
        <v>700</v>
      </c>
      <c r="F23" s="2">
        <v>700</v>
      </c>
      <c r="G23" s="2">
        <v>700</v>
      </c>
      <c r="H23" s="2">
        <v>700</v>
      </c>
      <c r="I23" s="2">
        <v>200</v>
      </c>
      <c r="J23" s="2">
        <v>0</v>
      </c>
      <c r="K23" s="2">
        <v>0</v>
      </c>
      <c r="L23" s="2">
        <v>0</v>
      </c>
      <c r="M23" s="2">
        <v>200</v>
      </c>
      <c r="N23" s="2">
        <v>700</v>
      </c>
      <c r="O23" s="2">
        <v>700</v>
      </c>
      <c r="P23" s="2">
        <v>700</v>
      </c>
      <c r="Q23" s="3">
        <v>230</v>
      </c>
      <c r="R23" s="3">
        <v>128</v>
      </c>
      <c r="S23" s="3">
        <v>23</v>
      </c>
      <c r="T23" s="3">
        <v>77</v>
      </c>
      <c r="U23" s="3">
        <v>52</v>
      </c>
      <c r="V23" s="3">
        <v>80</v>
      </c>
      <c r="W23" s="3">
        <f>VLOOKUP(B23,Ingredients!$B$5:$Y$104,22,FALSE)</f>
        <v>53</v>
      </c>
      <c r="X23" s="3">
        <f>VLOOKUP(B23,Ingredients!$B$5:$Y$104,23,FALSE)</f>
        <v>44</v>
      </c>
      <c r="Y23" s="3">
        <f>VLOOKUP(B23,Ingredients!$B$5:$Y$104,24,FALSE)</f>
        <v>12</v>
      </c>
      <c r="Z23" s="4">
        <v>1</v>
      </c>
      <c r="AA23" s="4">
        <v>0</v>
      </c>
      <c r="AB23" s="4">
        <v>9</v>
      </c>
    </row>
    <row r="24" spans="1:28" ht="12.75">
      <c r="A24" s="2">
        <f t="shared" si="0"/>
        <v>22</v>
      </c>
      <c r="B24" s="2" t="s">
        <v>2</v>
      </c>
      <c r="C24" s="2">
        <v>32</v>
      </c>
      <c r="D24" s="2">
        <v>0.5</v>
      </c>
      <c r="E24" s="2">
        <v>700</v>
      </c>
      <c r="F24" s="2">
        <v>700</v>
      </c>
      <c r="G24" s="2">
        <v>700</v>
      </c>
      <c r="H24" s="2">
        <v>700</v>
      </c>
      <c r="I24" s="2">
        <v>200</v>
      </c>
      <c r="J24" s="2">
        <v>0</v>
      </c>
      <c r="K24" s="2">
        <v>0</v>
      </c>
      <c r="L24" s="2">
        <v>0</v>
      </c>
      <c r="M24" s="2">
        <v>0</v>
      </c>
      <c r="N24" s="2">
        <v>0</v>
      </c>
      <c r="O24" s="2">
        <v>0</v>
      </c>
      <c r="P24" s="2">
        <v>200</v>
      </c>
      <c r="Q24" s="3">
        <v>230</v>
      </c>
      <c r="R24" s="3">
        <v>128</v>
      </c>
      <c r="S24" s="3">
        <v>23</v>
      </c>
      <c r="T24" s="3">
        <v>77</v>
      </c>
      <c r="U24" s="3">
        <v>52</v>
      </c>
      <c r="V24" s="3">
        <v>80</v>
      </c>
      <c r="W24" s="3">
        <f>VLOOKUP(B24,Ingredients!$B$5:$Y$104,22,FALSE)</f>
        <v>53</v>
      </c>
      <c r="X24" s="3">
        <f>VLOOKUP(B24,Ingredients!$B$5:$Y$104,23,FALSE)</f>
        <v>44</v>
      </c>
      <c r="Y24" s="3">
        <f>VLOOKUP(B24,Ingredients!$B$5:$Y$104,24,FALSE)</f>
        <v>12</v>
      </c>
      <c r="Z24" s="4">
        <v>1</v>
      </c>
      <c r="AA24" s="4">
        <v>0</v>
      </c>
      <c r="AB24" s="4">
        <v>2.5</v>
      </c>
    </row>
    <row r="25" spans="1:28" ht="12.75">
      <c r="A25" s="2">
        <f t="shared" si="0"/>
        <v>23</v>
      </c>
      <c r="B25" s="2" t="s">
        <v>1</v>
      </c>
      <c r="C25" s="2">
        <v>32</v>
      </c>
      <c r="D25" s="2">
        <v>0.5</v>
      </c>
      <c r="E25" s="2">
        <v>0</v>
      </c>
      <c r="F25" s="2">
        <v>0</v>
      </c>
      <c r="G25" s="2">
        <v>0</v>
      </c>
      <c r="H25" s="2">
        <v>0</v>
      </c>
      <c r="I25" s="2">
        <v>0</v>
      </c>
      <c r="J25" s="2">
        <v>0</v>
      </c>
      <c r="K25" s="2">
        <v>0</v>
      </c>
      <c r="L25" s="2">
        <v>0</v>
      </c>
      <c r="M25" s="2">
        <v>0</v>
      </c>
      <c r="N25" s="2">
        <v>0</v>
      </c>
      <c r="O25" s="2">
        <v>0</v>
      </c>
      <c r="P25" s="2">
        <v>0</v>
      </c>
      <c r="Q25" s="3">
        <v>230</v>
      </c>
      <c r="R25" s="3">
        <v>128</v>
      </c>
      <c r="S25" s="3">
        <v>23</v>
      </c>
      <c r="T25" s="3">
        <v>77</v>
      </c>
      <c r="U25" s="3">
        <v>52</v>
      </c>
      <c r="V25" s="3">
        <v>80</v>
      </c>
      <c r="W25" s="3">
        <f>VLOOKUP(B25,Ingredients!$B$5:$Y$104,22,FALSE)</f>
        <v>53</v>
      </c>
      <c r="X25" s="3">
        <f>VLOOKUP(B25,Ingredients!$B$5:$Y$104,23,FALSE)</f>
        <v>44</v>
      </c>
      <c r="Y25" s="3">
        <f>VLOOKUP(B25,Ingredients!$B$5:$Y$104,24,FALSE)</f>
        <v>12</v>
      </c>
      <c r="Z25" s="4">
        <v>2</v>
      </c>
      <c r="AA25" s="4">
        <v>0.2</v>
      </c>
      <c r="AB25" s="4">
        <v>8.5</v>
      </c>
    </row>
    <row r="26" spans="1:28" ht="12.75">
      <c r="A26" s="2">
        <f t="shared" si="0"/>
        <v>24</v>
      </c>
      <c r="B26" s="2" t="s">
        <v>57</v>
      </c>
      <c r="C26" s="2">
        <v>61</v>
      </c>
      <c r="D26" s="2">
        <v>0.5</v>
      </c>
      <c r="E26" s="2">
        <v>700</v>
      </c>
      <c r="F26" s="2">
        <v>700</v>
      </c>
      <c r="G26" s="2">
        <v>700</v>
      </c>
      <c r="H26" s="2">
        <v>700</v>
      </c>
      <c r="I26" s="2">
        <v>200</v>
      </c>
      <c r="J26" s="2">
        <v>0</v>
      </c>
      <c r="K26" s="2">
        <v>0</v>
      </c>
      <c r="L26" s="2">
        <v>0</v>
      </c>
      <c r="M26" s="2">
        <v>200</v>
      </c>
      <c r="N26" s="2">
        <v>700</v>
      </c>
      <c r="O26" s="2">
        <v>700</v>
      </c>
      <c r="P26" s="2">
        <v>700</v>
      </c>
      <c r="Q26" s="3">
        <v>230</v>
      </c>
      <c r="R26" s="3">
        <v>128</v>
      </c>
      <c r="S26" s="3">
        <v>23</v>
      </c>
      <c r="T26" s="3">
        <v>77</v>
      </c>
      <c r="U26" s="3">
        <v>52</v>
      </c>
      <c r="V26" s="3">
        <v>80</v>
      </c>
      <c r="W26" s="3">
        <f>VLOOKUP(B26,Ingredients!$B$5:$Y$104,22,FALSE)</f>
        <v>53</v>
      </c>
      <c r="X26" s="3">
        <f>VLOOKUP(B26,Ingredients!$B$5:$Y$104,23,FALSE)</f>
        <v>44</v>
      </c>
      <c r="Y26" s="3">
        <f>VLOOKUP(B26,Ingredients!$B$5:$Y$104,24,FALSE)</f>
        <v>12</v>
      </c>
      <c r="Z26" s="4">
        <v>1</v>
      </c>
      <c r="AA26" s="4">
        <v>0.5</v>
      </c>
      <c r="AB26" s="4">
        <v>17</v>
      </c>
    </row>
    <row r="27" spans="1:28" ht="12.75">
      <c r="A27" s="2">
        <f t="shared" si="0"/>
        <v>25</v>
      </c>
      <c r="B27" s="2" t="s">
        <v>0</v>
      </c>
      <c r="C27" s="2">
        <v>32</v>
      </c>
      <c r="D27" s="2">
        <v>0.5</v>
      </c>
      <c r="E27" s="2">
        <v>0</v>
      </c>
      <c r="F27" s="2">
        <v>0</v>
      </c>
      <c r="G27" s="2">
        <v>0</v>
      </c>
      <c r="H27" s="2">
        <v>0</v>
      </c>
      <c r="I27" s="2">
        <v>0</v>
      </c>
      <c r="J27" s="2">
        <v>0</v>
      </c>
      <c r="K27" s="2">
        <v>0</v>
      </c>
      <c r="L27" s="2">
        <v>0</v>
      </c>
      <c r="M27" s="2">
        <v>0</v>
      </c>
      <c r="N27" s="2">
        <v>0</v>
      </c>
      <c r="O27" s="2">
        <v>0</v>
      </c>
      <c r="P27" s="2">
        <v>0</v>
      </c>
      <c r="Q27" s="3">
        <v>230</v>
      </c>
      <c r="R27" s="3">
        <v>128</v>
      </c>
      <c r="S27" s="3">
        <v>23</v>
      </c>
      <c r="T27" s="3">
        <v>77</v>
      </c>
      <c r="U27" s="3">
        <v>52</v>
      </c>
      <c r="V27" s="3">
        <v>80</v>
      </c>
      <c r="W27" s="3">
        <f>VLOOKUP(B27,Ingredients!$B$5:$Y$104,22,FALSE)</f>
        <v>53</v>
      </c>
      <c r="X27" s="3">
        <f>VLOOKUP(B27,Ingredients!$B$5:$Y$104,23,FALSE)</f>
        <v>44</v>
      </c>
      <c r="Y27" s="3">
        <f>VLOOKUP(B27,Ingredients!$B$5:$Y$104,24,FALSE)</f>
        <v>12</v>
      </c>
      <c r="Z27" s="4">
        <v>3</v>
      </c>
      <c r="AA27" s="4">
        <v>0.5</v>
      </c>
      <c r="AB27" s="4">
        <v>2.5</v>
      </c>
    </row>
    <row r="28" spans="1:28" ht="12.75">
      <c r="A28" s="2">
        <f t="shared" si="0"/>
        <v>26</v>
      </c>
      <c r="B28" s="2" t="s">
        <v>84</v>
      </c>
      <c r="C28" s="2">
        <v>32</v>
      </c>
      <c r="D28" s="2">
        <v>0.5</v>
      </c>
      <c r="E28" s="2">
        <v>0</v>
      </c>
      <c r="F28" s="2">
        <v>0</v>
      </c>
      <c r="G28" s="2">
        <v>0</v>
      </c>
      <c r="H28" s="2">
        <v>0</v>
      </c>
      <c r="I28" s="2">
        <v>0</v>
      </c>
      <c r="J28" s="2">
        <v>0</v>
      </c>
      <c r="K28" s="2">
        <v>0</v>
      </c>
      <c r="L28" s="2">
        <v>0</v>
      </c>
      <c r="M28" s="2">
        <v>0</v>
      </c>
      <c r="N28" s="2">
        <v>0</v>
      </c>
      <c r="O28" s="2">
        <v>0</v>
      </c>
      <c r="P28" s="2">
        <v>0</v>
      </c>
      <c r="Q28" s="3">
        <v>230</v>
      </c>
      <c r="R28" s="3">
        <v>128</v>
      </c>
      <c r="S28" s="3">
        <v>23</v>
      </c>
      <c r="T28" s="3">
        <v>77</v>
      </c>
      <c r="U28" s="3">
        <v>52</v>
      </c>
      <c r="V28" s="3">
        <v>80</v>
      </c>
      <c r="W28" s="3">
        <f>VLOOKUP(B28,Ingredients!$B$5:$Y$104,22,FALSE)</f>
        <v>53</v>
      </c>
      <c r="X28" s="3">
        <f>VLOOKUP(B28,Ingredients!$B$5:$Y$104,23,FALSE)</f>
        <v>44</v>
      </c>
      <c r="Y28" s="3">
        <f>VLOOKUP(B28,Ingredients!$B$5:$Y$104,24,FALSE)</f>
        <v>12</v>
      </c>
      <c r="Z28" s="4">
        <v>1.5</v>
      </c>
      <c r="AA28" s="4">
        <v>0</v>
      </c>
      <c r="AB28" s="4">
        <v>5</v>
      </c>
    </row>
    <row r="29" spans="1:28" ht="12.75">
      <c r="A29" s="2">
        <f t="shared" si="0"/>
        <v>27</v>
      </c>
      <c r="B29" s="2" t="s">
        <v>86</v>
      </c>
      <c r="C29" s="2">
        <v>32</v>
      </c>
      <c r="D29" s="2">
        <v>0.5</v>
      </c>
      <c r="E29" s="2">
        <v>0</v>
      </c>
      <c r="F29" s="2">
        <v>0</v>
      </c>
      <c r="G29" s="2">
        <v>0</v>
      </c>
      <c r="H29" s="2">
        <v>200</v>
      </c>
      <c r="I29" s="2">
        <v>700</v>
      </c>
      <c r="J29" s="2">
        <v>700</v>
      </c>
      <c r="K29" s="2">
        <v>700</v>
      </c>
      <c r="L29" s="2">
        <v>200</v>
      </c>
      <c r="M29" s="2">
        <v>0</v>
      </c>
      <c r="N29" s="2">
        <v>0</v>
      </c>
      <c r="O29" s="2">
        <v>0</v>
      </c>
      <c r="P29" s="2">
        <v>0</v>
      </c>
      <c r="Q29" s="3">
        <v>230</v>
      </c>
      <c r="R29" s="3">
        <v>128</v>
      </c>
      <c r="S29" s="3">
        <v>23</v>
      </c>
      <c r="T29" s="3">
        <v>77</v>
      </c>
      <c r="U29" s="3">
        <v>52</v>
      </c>
      <c r="V29" s="3">
        <v>80</v>
      </c>
      <c r="W29" s="3">
        <f>VLOOKUP(B29,Ingredients!$B$5:$Y$104,22,FALSE)</f>
        <v>53</v>
      </c>
      <c r="X29" s="3">
        <f>VLOOKUP(B29,Ingredients!$B$5:$Y$104,23,FALSE)</f>
        <v>44</v>
      </c>
      <c r="Y29" s="3">
        <f>VLOOKUP(B29,Ingredients!$B$5:$Y$104,24,FALSE)</f>
        <v>12</v>
      </c>
      <c r="Z29" s="4">
        <v>2.5</v>
      </c>
      <c r="AA29" s="4">
        <v>0.2</v>
      </c>
      <c r="AB29" s="4">
        <v>5</v>
      </c>
    </row>
    <row r="30" spans="1:28" ht="12.75">
      <c r="A30" s="2">
        <f t="shared" si="0"/>
        <v>28</v>
      </c>
      <c r="B30" s="2" t="s">
        <v>85</v>
      </c>
      <c r="C30" s="2">
        <v>32</v>
      </c>
      <c r="D30" s="2">
        <v>0.5</v>
      </c>
      <c r="E30" s="2">
        <v>700</v>
      </c>
      <c r="F30" s="2">
        <v>700</v>
      </c>
      <c r="G30" s="2">
        <v>700</v>
      </c>
      <c r="H30" s="2">
        <v>200</v>
      </c>
      <c r="I30" s="2">
        <v>0</v>
      </c>
      <c r="J30" s="2">
        <v>0</v>
      </c>
      <c r="K30" s="2">
        <v>0</v>
      </c>
      <c r="L30" s="2">
        <v>0</v>
      </c>
      <c r="M30" s="2">
        <v>0</v>
      </c>
      <c r="N30" s="2">
        <v>0</v>
      </c>
      <c r="O30" s="2">
        <v>0</v>
      </c>
      <c r="P30" s="2">
        <v>200</v>
      </c>
      <c r="Q30" s="3">
        <v>230</v>
      </c>
      <c r="R30" s="3">
        <v>128</v>
      </c>
      <c r="S30" s="3">
        <v>23</v>
      </c>
      <c r="T30" s="3">
        <v>77</v>
      </c>
      <c r="U30" s="3">
        <v>52</v>
      </c>
      <c r="V30" s="3">
        <v>80</v>
      </c>
      <c r="W30" s="3">
        <f>VLOOKUP(B30,Ingredients!$B$5:$Y$104,22,FALSE)</f>
        <v>53</v>
      </c>
      <c r="X30" s="3">
        <f>VLOOKUP(B30,Ingredients!$B$5:$Y$104,23,FALSE)</f>
        <v>44</v>
      </c>
      <c r="Y30" s="3">
        <f>VLOOKUP(B30,Ingredients!$B$5:$Y$104,24,FALSE)</f>
        <v>12</v>
      </c>
      <c r="Z30" s="4">
        <v>2</v>
      </c>
      <c r="AA30" s="4">
        <v>0.2</v>
      </c>
      <c r="AB30" s="4">
        <v>2.5</v>
      </c>
    </row>
    <row r="31" spans="1:28" ht="12.75">
      <c r="A31" s="2">
        <f t="shared" si="0"/>
        <v>29</v>
      </c>
      <c r="B31" s="2" t="s">
        <v>58</v>
      </c>
      <c r="C31" s="2">
        <v>32</v>
      </c>
      <c r="D31" s="2">
        <v>0.5</v>
      </c>
      <c r="E31" s="2">
        <v>700</v>
      </c>
      <c r="F31" s="2">
        <v>700</v>
      </c>
      <c r="G31" s="2">
        <v>700</v>
      </c>
      <c r="H31" s="2">
        <v>700</v>
      </c>
      <c r="I31" s="2">
        <v>700</v>
      </c>
      <c r="J31" s="2">
        <v>700</v>
      </c>
      <c r="K31" s="2">
        <v>700</v>
      </c>
      <c r="L31" s="2">
        <v>700</v>
      </c>
      <c r="M31" s="2">
        <v>200</v>
      </c>
      <c r="N31" s="2">
        <v>0</v>
      </c>
      <c r="O31" s="2">
        <v>0</v>
      </c>
      <c r="P31" s="2">
        <v>200</v>
      </c>
      <c r="Q31" s="3">
        <v>230</v>
      </c>
      <c r="R31" s="3">
        <v>128</v>
      </c>
      <c r="S31" s="3">
        <v>23</v>
      </c>
      <c r="T31" s="3">
        <v>77</v>
      </c>
      <c r="U31" s="3">
        <v>52</v>
      </c>
      <c r="V31" s="3">
        <v>80</v>
      </c>
      <c r="W31" s="3">
        <f>VLOOKUP(B31,Ingredients!$B$5:$Y$104,22,FALSE)</f>
        <v>53</v>
      </c>
      <c r="X31" s="3">
        <f>VLOOKUP(B31,Ingredients!$B$5:$Y$104,23,FALSE)</f>
        <v>44</v>
      </c>
      <c r="Y31" s="3">
        <f>VLOOKUP(B31,Ingredients!$B$5:$Y$104,24,FALSE)</f>
        <v>12</v>
      </c>
      <c r="Z31" s="4">
        <v>0.3</v>
      </c>
      <c r="AA31" s="4">
        <v>0.2</v>
      </c>
      <c r="AB31" s="4">
        <v>6.3</v>
      </c>
    </row>
    <row r="32" spans="1:28" ht="12.75">
      <c r="A32" s="2">
        <f t="shared" si="0"/>
        <v>30</v>
      </c>
      <c r="B32" s="2" t="s">
        <v>87</v>
      </c>
      <c r="C32" s="2">
        <v>6</v>
      </c>
      <c r="D32" s="2">
        <v>0.5</v>
      </c>
      <c r="E32" s="2">
        <f>587-C32</f>
        <v>581</v>
      </c>
      <c r="F32" s="2">
        <f>E32</f>
        <v>581</v>
      </c>
      <c r="G32" s="2">
        <f>E32</f>
        <v>581</v>
      </c>
      <c r="H32" s="2">
        <f>ROUND(G32/2,)</f>
        <v>291</v>
      </c>
      <c r="I32" s="2">
        <v>0</v>
      </c>
      <c r="J32" s="2">
        <v>0</v>
      </c>
      <c r="K32" s="2">
        <v>0</v>
      </c>
      <c r="L32" s="2">
        <v>0</v>
      </c>
      <c r="M32" s="2">
        <v>0</v>
      </c>
      <c r="N32" s="2">
        <v>0</v>
      </c>
      <c r="O32" s="2">
        <f>H32</f>
        <v>291</v>
      </c>
      <c r="P32" s="2">
        <f>E32</f>
        <v>581</v>
      </c>
      <c r="Q32" s="3">
        <v>230</v>
      </c>
      <c r="R32" s="3">
        <v>128</v>
      </c>
      <c r="S32" s="3">
        <v>23</v>
      </c>
      <c r="T32" s="3">
        <v>77</v>
      </c>
      <c r="U32" s="3">
        <v>52</v>
      </c>
      <c r="V32" s="3">
        <v>80</v>
      </c>
      <c r="W32" s="3">
        <f>VLOOKUP(B32,Ingredients!$B$5:$Y$104,22,FALSE)</f>
        <v>53</v>
      </c>
      <c r="X32" s="3">
        <f>VLOOKUP(B32,Ingredients!$B$5:$Y$104,23,FALSE)</f>
        <v>44</v>
      </c>
      <c r="Y32" s="3">
        <f>VLOOKUP(B32,Ingredients!$B$5:$Y$104,24,FALSE)</f>
        <v>12</v>
      </c>
      <c r="Z32" s="4">
        <v>0.7</v>
      </c>
      <c r="AA32" s="4">
        <v>0.1</v>
      </c>
      <c r="AB32" s="4">
        <v>2</v>
      </c>
    </row>
    <row r="33" spans="1:28" ht="12.75">
      <c r="A33" s="2">
        <f t="shared" si="0"/>
        <v>31</v>
      </c>
      <c r="B33" s="2" t="s">
        <v>88</v>
      </c>
      <c r="C33" s="2">
        <v>32</v>
      </c>
      <c r="D33" s="2">
        <v>0.5</v>
      </c>
      <c r="E33" s="2">
        <v>700</v>
      </c>
      <c r="F33" s="2">
        <v>700</v>
      </c>
      <c r="G33" s="2">
        <v>200</v>
      </c>
      <c r="H33" s="2">
        <v>0</v>
      </c>
      <c r="I33" s="2">
        <v>0</v>
      </c>
      <c r="J33" s="2">
        <v>0</v>
      </c>
      <c r="K33" s="2">
        <v>0</v>
      </c>
      <c r="L33" s="2">
        <v>0</v>
      </c>
      <c r="M33" s="2">
        <v>0</v>
      </c>
      <c r="N33" s="2">
        <v>0</v>
      </c>
      <c r="O33" s="2">
        <v>200</v>
      </c>
      <c r="P33" s="2">
        <v>700</v>
      </c>
      <c r="Q33" s="3">
        <v>220</v>
      </c>
      <c r="R33" s="3">
        <v>128</v>
      </c>
      <c r="S33" s="3">
        <v>23</v>
      </c>
      <c r="T33" s="3">
        <v>77</v>
      </c>
      <c r="U33" s="3">
        <v>52</v>
      </c>
      <c r="V33" s="3">
        <v>80</v>
      </c>
      <c r="W33" s="3">
        <f>VLOOKUP(B33,Ingredients!$B$5:$Y$104,22,FALSE)</f>
        <v>53</v>
      </c>
      <c r="X33" s="3">
        <f>VLOOKUP(B33,Ingredients!$B$5:$Y$104,23,FALSE)</f>
        <v>44</v>
      </c>
      <c r="Y33" s="3">
        <f>VLOOKUP(B33,Ingredients!$B$5:$Y$104,24,FALSE)</f>
        <v>12</v>
      </c>
      <c r="Z33" s="4">
        <v>2</v>
      </c>
      <c r="AA33" s="4">
        <v>0.2</v>
      </c>
      <c r="AB33" s="4">
        <v>3.5</v>
      </c>
    </row>
    <row r="34" spans="1:28" ht="12.75">
      <c r="A34" s="2">
        <f t="shared" si="0"/>
        <v>32</v>
      </c>
      <c r="B34" s="2" t="s">
        <v>89</v>
      </c>
      <c r="C34" s="2">
        <v>32</v>
      </c>
      <c r="D34" s="2">
        <v>0.5</v>
      </c>
      <c r="E34" s="2">
        <v>700</v>
      </c>
      <c r="F34" s="2">
        <v>700</v>
      </c>
      <c r="G34" s="2">
        <v>700</v>
      </c>
      <c r="H34" s="2">
        <v>700</v>
      </c>
      <c r="I34" s="2">
        <v>700</v>
      </c>
      <c r="J34" s="2">
        <v>700</v>
      </c>
      <c r="K34" s="2">
        <v>200</v>
      </c>
      <c r="L34" s="2">
        <v>0</v>
      </c>
      <c r="M34" s="2">
        <v>0</v>
      </c>
      <c r="N34" s="2">
        <v>0</v>
      </c>
      <c r="O34" s="2">
        <v>200</v>
      </c>
      <c r="P34" s="2">
        <v>700</v>
      </c>
      <c r="Q34" s="3">
        <v>220</v>
      </c>
      <c r="R34" s="3">
        <v>128</v>
      </c>
      <c r="S34" s="3">
        <v>23</v>
      </c>
      <c r="T34" s="3">
        <v>77</v>
      </c>
      <c r="U34" s="3">
        <v>52</v>
      </c>
      <c r="V34" s="3">
        <v>80</v>
      </c>
      <c r="W34" s="3">
        <f>VLOOKUP(B34,Ingredients!$B$5:$Y$104,22,FALSE)</f>
        <v>53</v>
      </c>
      <c r="X34" s="3">
        <f>VLOOKUP(B34,Ingredients!$B$5:$Y$104,23,FALSE)</f>
        <v>44</v>
      </c>
      <c r="Y34" s="3">
        <f>VLOOKUP(B34,Ingredients!$B$5:$Y$104,24,FALSE)</f>
        <v>12</v>
      </c>
      <c r="Z34" s="4">
        <v>0.6</v>
      </c>
      <c r="AA34" s="4">
        <v>0.1</v>
      </c>
      <c r="AB34" s="4">
        <v>4.6</v>
      </c>
    </row>
    <row r="35" spans="1:28" ht="12.75">
      <c r="A35" s="2">
        <f t="shared" si="0"/>
        <v>33</v>
      </c>
      <c r="B35" s="2" t="s">
        <v>90</v>
      </c>
      <c r="C35" s="2">
        <v>32</v>
      </c>
      <c r="D35" s="2">
        <v>0.5</v>
      </c>
      <c r="E35" s="2">
        <v>700</v>
      </c>
      <c r="F35" s="2">
        <v>700</v>
      </c>
      <c r="G35" s="2">
        <v>700</v>
      </c>
      <c r="H35" s="2">
        <v>700</v>
      </c>
      <c r="I35" s="2">
        <v>200</v>
      </c>
      <c r="J35" s="2">
        <v>0</v>
      </c>
      <c r="K35" s="2">
        <v>0</v>
      </c>
      <c r="L35" s="2">
        <v>0</v>
      </c>
      <c r="M35" s="2">
        <v>0</v>
      </c>
      <c r="N35" s="2">
        <v>0</v>
      </c>
      <c r="O35" s="2">
        <v>200</v>
      </c>
      <c r="P35" s="2">
        <v>700</v>
      </c>
      <c r="Q35" s="3">
        <v>220</v>
      </c>
      <c r="R35" s="3">
        <v>128</v>
      </c>
      <c r="S35" s="3">
        <v>23</v>
      </c>
      <c r="T35" s="3">
        <v>77</v>
      </c>
      <c r="U35" s="3">
        <v>52</v>
      </c>
      <c r="V35" s="3">
        <v>80</v>
      </c>
      <c r="W35" s="3">
        <f>VLOOKUP(B35,Ingredients!$B$5:$Y$104,22,FALSE)</f>
        <v>53</v>
      </c>
      <c r="X35" s="3">
        <f>VLOOKUP(B35,Ingredients!$B$5:$Y$104,23,FALSE)</f>
        <v>44</v>
      </c>
      <c r="Y35" s="3">
        <f>VLOOKUP(B35,Ingredients!$B$5:$Y$104,24,FALSE)</f>
        <v>12</v>
      </c>
      <c r="Z35" s="4">
        <v>0.6</v>
      </c>
      <c r="AA35" s="4">
        <v>0.1</v>
      </c>
      <c r="AB35" s="4">
        <v>4.6</v>
      </c>
    </row>
    <row r="36" spans="1:28" ht="12.75">
      <c r="A36" s="2">
        <f t="shared" si="0"/>
        <v>34</v>
      </c>
      <c r="B36" s="2" t="s">
        <v>137</v>
      </c>
      <c r="C36" s="2">
        <f>C41/2</f>
        <v>251.5</v>
      </c>
      <c r="D36" s="2">
        <v>0.75</v>
      </c>
      <c r="Q36" s="3"/>
      <c r="R36" s="3"/>
      <c r="S36" s="3"/>
      <c r="T36" s="3">
        <v>77</v>
      </c>
      <c r="U36" s="3">
        <v>52</v>
      </c>
      <c r="V36" s="3">
        <v>80</v>
      </c>
      <c r="W36" s="3">
        <f>VLOOKUP(B36,Ingredients!$B$5:$Y$104,22,FALSE)</f>
        <v>53</v>
      </c>
      <c r="X36" s="3">
        <f>VLOOKUP(B36,Ingredients!$B$5:$Y$104,23,FALSE)</f>
        <v>44</v>
      </c>
      <c r="Y36" s="3">
        <f>VLOOKUP(B36,Ingredients!$B$5:$Y$104,24,FALSE)</f>
        <v>12</v>
      </c>
      <c r="Z36" s="4">
        <v>2.2</v>
      </c>
      <c r="AA36" s="4">
        <v>34.1</v>
      </c>
      <c r="AB36" s="4">
        <v>4</v>
      </c>
    </row>
    <row r="37" spans="1:28" ht="12.75">
      <c r="A37" s="2">
        <f t="shared" si="0"/>
        <v>35</v>
      </c>
      <c r="B37" s="2" t="s">
        <v>150</v>
      </c>
      <c r="C37" s="2">
        <v>1404</v>
      </c>
      <c r="D37" s="2">
        <v>1</v>
      </c>
      <c r="Q37" s="3">
        <v>700</v>
      </c>
      <c r="R37" s="3">
        <v>128</v>
      </c>
      <c r="S37" s="3"/>
      <c r="T37" s="3">
        <v>77</v>
      </c>
      <c r="U37" s="3">
        <v>52</v>
      </c>
      <c r="V37" s="3">
        <v>400</v>
      </c>
      <c r="W37" s="3">
        <f>VLOOKUP(B37,Ingredients!$B$5:$Y$104,22,FALSE)</f>
        <v>53</v>
      </c>
      <c r="X37" s="3">
        <f>VLOOKUP(B37,Ingredients!$B$5:$Y$104,23,FALSE)</f>
        <v>44</v>
      </c>
      <c r="Y37" s="3">
        <f>VLOOKUP(B37,Ingredients!$B$5:$Y$104,24,FALSE)</f>
        <v>12</v>
      </c>
      <c r="Z37" s="4">
        <v>21</v>
      </c>
      <c r="AA37" s="4">
        <v>1.5</v>
      </c>
      <c r="AB37" s="4">
        <v>0</v>
      </c>
    </row>
    <row r="38" spans="1:28" ht="12.75">
      <c r="A38" s="2">
        <f t="shared" si="0"/>
        <v>36</v>
      </c>
      <c r="B38" s="2" t="s">
        <v>41</v>
      </c>
      <c r="C38" s="2">
        <v>800</v>
      </c>
      <c r="D38" s="4"/>
      <c r="E38" s="4"/>
      <c r="F38" s="4"/>
      <c r="G38" s="4"/>
      <c r="H38" s="4"/>
      <c r="I38" s="4"/>
      <c r="J38" s="4"/>
      <c r="K38" s="4"/>
      <c r="L38" s="4"/>
      <c r="M38" s="4"/>
      <c r="N38" s="4"/>
      <c r="O38" s="4"/>
      <c r="P38" s="4"/>
      <c r="Q38" s="3">
        <v>230</v>
      </c>
      <c r="R38" s="3">
        <v>128</v>
      </c>
      <c r="S38" s="3"/>
      <c r="T38" s="3">
        <v>77</v>
      </c>
      <c r="U38" s="3">
        <v>52</v>
      </c>
      <c r="V38" s="3">
        <v>80</v>
      </c>
      <c r="W38" s="3">
        <f>VLOOKUP(B38,Ingredients!$B$5:$Y$104,22,FALSE)</f>
        <v>53</v>
      </c>
      <c r="X38" s="3">
        <f>VLOOKUP(B38,Ingredients!$B$5:$Y$104,23,FALSE)</f>
        <v>44</v>
      </c>
      <c r="Y38" s="3">
        <f>VLOOKUP(B38,Ingredients!$B$5:$Y$104,24,FALSE)</f>
        <v>12</v>
      </c>
      <c r="Z38" s="4">
        <v>20</v>
      </c>
      <c r="AA38" s="4">
        <v>10</v>
      </c>
      <c r="AB38" s="4">
        <v>0</v>
      </c>
    </row>
    <row r="39" spans="1:28" ht="12.75">
      <c r="A39" s="2">
        <f t="shared" si="0"/>
        <v>37</v>
      </c>
      <c r="B39" s="2" t="s">
        <v>8</v>
      </c>
      <c r="C39" s="2">
        <f>1400</f>
        <v>1400</v>
      </c>
      <c r="D39" s="4">
        <v>0.5</v>
      </c>
      <c r="E39" s="4"/>
      <c r="F39" s="4"/>
      <c r="G39" s="4"/>
      <c r="H39" s="4"/>
      <c r="I39" s="4"/>
      <c r="J39" s="4"/>
      <c r="K39" s="4"/>
      <c r="L39" s="4"/>
      <c r="M39" s="4"/>
      <c r="N39" s="4"/>
      <c r="O39" s="4"/>
      <c r="P39" s="4"/>
      <c r="Q39" s="3">
        <v>230</v>
      </c>
      <c r="R39" s="3">
        <v>128</v>
      </c>
      <c r="S39" s="3"/>
      <c r="T39" s="3">
        <v>77</v>
      </c>
      <c r="U39" s="3">
        <v>52</v>
      </c>
      <c r="V39" s="3">
        <v>80</v>
      </c>
      <c r="W39" s="3">
        <f>VLOOKUP(B39,Ingredients!$B$5:$Y$104,22,FALSE)</f>
        <v>53</v>
      </c>
      <c r="X39" s="3">
        <f>VLOOKUP(B39,Ingredients!$B$5:$Y$104,23,FALSE)</f>
        <v>44</v>
      </c>
      <c r="Y39" s="3">
        <f>VLOOKUP(B39,Ingredients!$B$5:$Y$104,24,FALSE)</f>
        <v>12</v>
      </c>
      <c r="Z39" s="4">
        <v>20</v>
      </c>
      <c r="AA39" s="4">
        <v>10</v>
      </c>
      <c r="AB39" s="4">
        <v>0</v>
      </c>
    </row>
    <row r="40" spans="1:28" ht="12.75">
      <c r="A40" s="2">
        <f t="shared" si="0"/>
        <v>38</v>
      </c>
      <c r="B40" s="2" t="s">
        <v>91</v>
      </c>
      <c r="C40" s="2">
        <v>32</v>
      </c>
      <c r="D40" s="2">
        <v>0.5</v>
      </c>
      <c r="E40" s="2">
        <v>0</v>
      </c>
      <c r="F40" s="2">
        <v>0</v>
      </c>
      <c r="G40" s="2">
        <v>0</v>
      </c>
      <c r="H40" s="2">
        <v>0</v>
      </c>
      <c r="I40" s="2">
        <v>200</v>
      </c>
      <c r="J40" s="2">
        <v>700</v>
      </c>
      <c r="K40" s="2">
        <v>700</v>
      </c>
      <c r="L40" s="2">
        <v>700</v>
      </c>
      <c r="M40" s="2">
        <v>700</v>
      </c>
      <c r="N40" s="2">
        <v>700</v>
      </c>
      <c r="O40" s="2">
        <v>200</v>
      </c>
      <c r="P40" s="2">
        <v>0</v>
      </c>
      <c r="Q40" s="3">
        <v>230</v>
      </c>
      <c r="R40" s="3">
        <v>128</v>
      </c>
      <c r="S40" s="3">
        <v>23</v>
      </c>
      <c r="T40" s="3">
        <v>77</v>
      </c>
      <c r="U40" s="3">
        <v>52</v>
      </c>
      <c r="V40" s="3">
        <v>80</v>
      </c>
      <c r="W40" s="3">
        <f>VLOOKUP(B40,Ingredients!$B$5:$Y$104,22,FALSE)</f>
        <v>53</v>
      </c>
      <c r="X40" s="3">
        <f>VLOOKUP(B40,Ingredients!$B$5:$Y$104,23,FALSE)</f>
        <v>44</v>
      </c>
      <c r="Y40" s="3">
        <f>VLOOKUP(B40,Ingredients!$B$5:$Y$104,24,FALSE)</f>
        <v>12</v>
      </c>
      <c r="Z40" s="4">
        <v>1</v>
      </c>
      <c r="AA40" s="4">
        <v>0</v>
      </c>
      <c r="AB40" s="4">
        <v>3</v>
      </c>
    </row>
    <row r="41" spans="1:28" ht="12.75">
      <c r="A41" s="2">
        <f t="shared" si="0"/>
        <v>39</v>
      </c>
      <c r="B41" s="2" t="s">
        <v>154</v>
      </c>
      <c r="C41" s="2">
        <v>503</v>
      </c>
      <c r="D41" s="2">
        <v>0.8</v>
      </c>
      <c r="Q41" s="3"/>
      <c r="R41" s="3"/>
      <c r="S41" s="3"/>
      <c r="T41" s="3"/>
      <c r="U41" s="3"/>
      <c r="V41" s="3">
        <v>80</v>
      </c>
      <c r="W41" s="3">
        <f>VLOOKUP(B41,Ingredients!$B$5:$Y$104,22,FALSE)</f>
        <v>53</v>
      </c>
      <c r="X41" s="3">
        <f>VLOOKUP(B41,Ingredients!$B$5:$Y$104,23,FALSE)</f>
        <v>44</v>
      </c>
      <c r="Y41" s="3">
        <f>VLOOKUP(B41,Ingredients!$B$5:$Y$104,24,FALSE)</f>
        <v>12</v>
      </c>
      <c r="Z41" s="4">
        <v>3.6</v>
      </c>
      <c r="AA41" s="4">
        <v>14.6</v>
      </c>
      <c r="AB41" s="4">
        <v>1.6</v>
      </c>
    </row>
    <row r="42" spans="1:28" ht="12.75">
      <c r="A42" s="2">
        <f t="shared" si="0"/>
        <v>40</v>
      </c>
      <c r="B42" s="2" t="s">
        <v>92</v>
      </c>
      <c r="C42" s="2">
        <v>32</v>
      </c>
      <c r="D42" s="2">
        <v>0.5</v>
      </c>
      <c r="E42" s="2">
        <v>0</v>
      </c>
      <c r="F42" s="2">
        <v>0</v>
      </c>
      <c r="G42" s="2">
        <v>0</v>
      </c>
      <c r="H42" s="2">
        <v>0</v>
      </c>
      <c r="I42" s="2">
        <v>200</v>
      </c>
      <c r="J42" s="2">
        <v>700</v>
      </c>
      <c r="K42" s="2">
        <v>700</v>
      </c>
      <c r="L42" s="2">
        <v>700</v>
      </c>
      <c r="M42" s="2">
        <v>700</v>
      </c>
      <c r="N42" s="2">
        <v>200</v>
      </c>
      <c r="O42" s="2">
        <v>0</v>
      </c>
      <c r="P42" s="2">
        <v>0</v>
      </c>
      <c r="Q42" s="3">
        <v>230</v>
      </c>
      <c r="R42" s="3">
        <v>128</v>
      </c>
      <c r="S42" s="3">
        <v>23</v>
      </c>
      <c r="T42" s="3">
        <v>77</v>
      </c>
      <c r="U42" s="3">
        <v>52</v>
      </c>
      <c r="V42" s="3">
        <v>80</v>
      </c>
      <c r="W42" s="3">
        <f>VLOOKUP(B42,Ingredients!$B$5:$Y$104,22,FALSE)</f>
        <v>53</v>
      </c>
      <c r="X42" s="3">
        <f>VLOOKUP(B42,Ingredients!$B$5:$Y$104,23,FALSE)</f>
        <v>44</v>
      </c>
      <c r="Y42" s="3">
        <f>VLOOKUP(B42,Ingredients!$B$5:$Y$104,24,FALSE)</f>
        <v>12</v>
      </c>
      <c r="Z42" s="4">
        <v>2.3</v>
      </c>
      <c r="AA42" s="4">
        <v>0.3</v>
      </c>
      <c r="AB42" s="4">
        <v>3.2</v>
      </c>
    </row>
    <row r="43" spans="1:28" ht="12.75">
      <c r="A43" s="2">
        <f t="shared" si="0"/>
        <v>41</v>
      </c>
      <c r="B43" s="2" t="s">
        <v>28</v>
      </c>
      <c r="C43" s="2">
        <v>125</v>
      </c>
      <c r="D43" s="2">
        <v>0.7</v>
      </c>
      <c r="Q43" s="3"/>
      <c r="R43" s="3"/>
      <c r="S43" s="3"/>
      <c r="T43" s="3"/>
      <c r="U43" s="3"/>
      <c r="V43" s="3">
        <v>80</v>
      </c>
      <c r="W43" s="3">
        <f>VLOOKUP(B43,Ingredients!$B$5:$Y$104,22,FALSE)</f>
        <v>53</v>
      </c>
      <c r="X43" s="3">
        <f>VLOOKUP(B43,Ingredients!$B$5:$Y$104,23,FALSE)</f>
        <v>44</v>
      </c>
      <c r="Y43" s="3">
        <f>VLOOKUP(B43,Ingredients!$B$5:$Y$104,24,FALSE)</f>
        <v>12</v>
      </c>
      <c r="Z43" s="4">
        <v>10</v>
      </c>
      <c r="AA43" s="4">
        <v>1</v>
      </c>
      <c r="AB43" s="4">
        <v>78.5</v>
      </c>
    </row>
    <row r="44" spans="1:28" ht="12.75">
      <c r="A44" s="2">
        <f t="shared" si="0"/>
        <v>42</v>
      </c>
      <c r="B44" s="2" t="s">
        <v>93</v>
      </c>
      <c r="C44" s="2">
        <v>32</v>
      </c>
      <c r="D44" s="2">
        <v>0.5</v>
      </c>
      <c r="E44" s="2">
        <v>700</v>
      </c>
      <c r="F44" s="2">
        <v>700</v>
      </c>
      <c r="G44" s="2">
        <v>700</v>
      </c>
      <c r="H44" s="2">
        <v>700</v>
      </c>
      <c r="I44" s="2">
        <v>200</v>
      </c>
      <c r="J44" s="2">
        <v>0</v>
      </c>
      <c r="K44" s="2">
        <v>0</v>
      </c>
      <c r="L44" s="2">
        <v>0</v>
      </c>
      <c r="M44" s="2">
        <v>0</v>
      </c>
      <c r="N44" s="2">
        <v>0</v>
      </c>
      <c r="O44" s="2">
        <v>0</v>
      </c>
      <c r="P44" s="2">
        <v>200</v>
      </c>
      <c r="Q44" s="3">
        <v>230</v>
      </c>
      <c r="R44" s="3">
        <v>128</v>
      </c>
      <c r="S44" s="3">
        <v>23</v>
      </c>
      <c r="T44" s="3">
        <v>77</v>
      </c>
      <c r="U44" s="3">
        <v>52</v>
      </c>
      <c r="V44" s="3">
        <v>80</v>
      </c>
      <c r="W44" s="3">
        <f>VLOOKUP(B44,Ingredients!$B$5:$Y$104,22,FALSE)</f>
        <v>53</v>
      </c>
      <c r="X44" s="3">
        <f>VLOOKUP(B44,Ingredients!$B$5:$Y$104,23,FALSE)</f>
        <v>44</v>
      </c>
      <c r="Y44" s="3">
        <f>VLOOKUP(B44,Ingredients!$B$5:$Y$104,24,FALSE)</f>
        <v>12</v>
      </c>
      <c r="Z44" s="4">
        <v>1</v>
      </c>
      <c r="AA44" s="4">
        <v>0.3</v>
      </c>
      <c r="AB44" s="4">
        <v>2.4</v>
      </c>
    </row>
    <row r="45" spans="1:28" ht="12.75">
      <c r="A45" s="2">
        <f t="shared" si="0"/>
        <v>43</v>
      </c>
      <c r="B45" s="2" t="s">
        <v>59</v>
      </c>
      <c r="C45" s="2">
        <v>32</v>
      </c>
      <c r="D45" s="2">
        <v>0.5</v>
      </c>
      <c r="E45" s="2">
        <v>700</v>
      </c>
      <c r="F45" s="2">
        <v>700</v>
      </c>
      <c r="G45" s="2">
        <v>700</v>
      </c>
      <c r="H45" s="2">
        <v>700</v>
      </c>
      <c r="I45" s="2">
        <v>200</v>
      </c>
      <c r="J45" s="2">
        <v>0</v>
      </c>
      <c r="K45" s="2">
        <v>0</v>
      </c>
      <c r="L45" s="2">
        <v>0</v>
      </c>
      <c r="M45" s="2">
        <v>200</v>
      </c>
      <c r="N45" s="2">
        <v>700</v>
      </c>
      <c r="O45" s="2">
        <v>700</v>
      </c>
      <c r="P45" s="2">
        <v>700</v>
      </c>
      <c r="Q45" s="3">
        <v>230</v>
      </c>
      <c r="R45" s="3">
        <v>128</v>
      </c>
      <c r="S45" s="3">
        <v>23</v>
      </c>
      <c r="T45" s="3">
        <v>77</v>
      </c>
      <c r="U45" s="3">
        <v>52</v>
      </c>
      <c r="V45" s="3">
        <v>80</v>
      </c>
      <c r="W45" s="3">
        <f>VLOOKUP(B45,Ingredients!$B$5:$Y$104,22,FALSE)</f>
        <v>53</v>
      </c>
      <c r="X45" s="3">
        <f>VLOOKUP(B45,Ingredients!$B$5:$Y$104,23,FALSE)</f>
        <v>44</v>
      </c>
      <c r="Y45" s="3">
        <f>VLOOKUP(B45,Ingredients!$B$5:$Y$104,24,FALSE)</f>
        <v>12</v>
      </c>
      <c r="Z45" s="4">
        <v>0.7</v>
      </c>
      <c r="AA45" s="4">
        <v>0.5</v>
      </c>
      <c r="AB45" s="4">
        <v>7</v>
      </c>
    </row>
    <row r="46" spans="1:28" ht="12.75">
      <c r="A46" s="2">
        <f t="shared" si="0"/>
        <v>44</v>
      </c>
      <c r="B46" s="2" t="s">
        <v>60</v>
      </c>
      <c r="C46" s="2">
        <v>32</v>
      </c>
      <c r="D46" s="2">
        <v>0.5</v>
      </c>
      <c r="E46" s="2">
        <v>700</v>
      </c>
      <c r="F46" s="2">
        <v>700</v>
      </c>
      <c r="G46" s="2">
        <v>700</v>
      </c>
      <c r="H46" s="2">
        <v>700</v>
      </c>
      <c r="I46" s="2">
        <v>200</v>
      </c>
      <c r="J46" s="2">
        <v>0</v>
      </c>
      <c r="K46" s="2">
        <v>0</v>
      </c>
      <c r="L46" s="2">
        <v>0</v>
      </c>
      <c r="M46" s="2">
        <v>0</v>
      </c>
      <c r="N46" s="2">
        <v>0</v>
      </c>
      <c r="O46" s="2">
        <v>200</v>
      </c>
      <c r="P46" s="2">
        <v>700</v>
      </c>
      <c r="Q46" s="3">
        <v>230</v>
      </c>
      <c r="R46" s="3">
        <v>128</v>
      </c>
      <c r="S46" s="3">
        <v>23</v>
      </c>
      <c r="T46" s="3">
        <v>77</v>
      </c>
      <c r="U46" s="3">
        <v>52</v>
      </c>
      <c r="V46" s="3">
        <v>80</v>
      </c>
      <c r="W46" s="3">
        <f>VLOOKUP(B46,Ingredients!$B$5:$Y$104,22,FALSE)</f>
        <v>53</v>
      </c>
      <c r="X46" s="3">
        <f>VLOOKUP(B46,Ingredients!$B$5:$Y$104,23,FALSE)</f>
        <v>44</v>
      </c>
      <c r="Y46" s="3">
        <f>VLOOKUP(B46,Ingredients!$B$5:$Y$104,24,FALSE)</f>
        <v>12</v>
      </c>
      <c r="Z46" s="4">
        <v>1.2</v>
      </c>
      <c r="AA46" s="4">
        <v>0.6</v>
      </c>
      <c r="AB46" s="4">
        <v>7</v>
      </c>
    </row>
    <row r="47" spans="1:28" ht="12.75">
      <c r="A47" s="2">
        <f t="shared" si="0"/>
        <v>45</v>
      </c>
      <c r="B47" s="2" t="s">
        <v>153</v>
      </c>
      <c r="C47" s="2">
        <v>3700</v>
      </c>
      <c r="D47" s="2">
        <v>0.75</v>
      </c>
      <c r="Q47" s="3"/>
      <c r="R47" s="3"/>
      <c r="S47" s="3"/>
      <c r="T47" s="3">
        <v>77</v>
      </c>
      <c r="U47" s="3">
        <v>52</v>
      </c>
      <c r="V47" s="3">
        <v>80</v>
      </c>
      <c r="W47" s="3">
        <f>VLOOKUP(B47,Ingredients!$B$5:$Y$104,22,FALSE)</f>
        <v>53</v>
      </c>
      <c r="X47" s="3">
        <f>VLOOKUP(B47,Ingredients!$B$5:$Y$104,23,FALSE)</f>
        <v>44</v>
      </c>
      <c r="Y47" s="3">
        <f>VLOOKUP(B47,Ingredients!$B$5:$Y$104,24,FALSE)</f>
        <v>12</v>
      </c>
      <c r="Z47" s="4">
        <v>29</v>
      </c>
      <c r="AA47" s="4">
        <v>30</v>
      </c>
      <c r="AB47" s="4">
        <v>0</v>
      </c>
    </row>
    <row r="48" spans="1:28" ht="12.75">
      <c r="A48" s="2">
        <f t="shared" si="0"/>
        <v>46</v>
      </c>
      <c r="B48" s="2" t="s">
        <v>152</v>
      </c>
      <c r="C48" s="2">
        <v>2000</v>
      </c>
      <c r="D48" s="2">
        <v>0.75</v>
      </c>
      <c r="Q48" s="3"/>
      <c r="R48" s="3"/>
      <c r="S48" s="3"/>
      <c r="T48" s="3">
        <v>77</v>
      </c>
      <c r="U48" s="3">
        <v>52</v>
      </c>
      <c r="V48" s="3">
        <v>80</v>
      </c>
      <c r="W48" s="3">
        <f>VLOOKUP(B48,Ingredients!$B$5:$Y$104,22,FALSE)</f>
        <v>53</v>
      </c>
      <c r="X48" s="3">
        <f>VLOOKUP(B48,Ingredients!$B$5:$Y$104,23,FALSE)</f>
        <v>44</v>
      </c>
      <c r="Y48" s="3">
        <f>VLOOKUP(B48,Ingredients!$B$5:$Y$104,24,FALSE)</f>
        <v>12</v>
      </c>
      <c r="Z48" s="4">
        <v>21</v>
      </c>
      <c r="AA48" s="4">
        <v>27</v>
      </c>
      <c r="AB48" s="4">
        <v>0</v>
      </c>
    </row>
    <row r="49" spans="1:28" ht="12.75">
      <c r="A49" s="2">
        <f t="shared" si="0"/>
        <v>47</v>
      </c>
      <c r="B49" s="2" t="s">
        <v>61</v>
      </c>
      <c r="C49" s="2">
        <v>32</v>
      </c>
      <c r="D49" s="2">
        <v>0.5</v>
      </c>
      <c r="E49" s="2">
        <v>700</v>
      </c>
      <c r="F49" s="2">
        <v>700</v>
      </c>
      <c r="G49" s="2">
        <v>700</v>
      </c>
      <c r="H49" s="2">
        <v>700</v>
      </c>
      <c r="I49" s="2">
        <v>700</v>
      </c>
      <c r="J49" s="2">
        <v>200</v>
      </c>
      <c r="K49" s="2">
        <v>0</v>
      </c>
      <c r="L49" s="2">
        <v>0</v>
      </c>
      <c r="M49" s="2">
        <v>200</v>
      </c>
      <c r="N49" s="2">
        <v>700</v>
      </c>
      <c r="O49" s="2">
        <v>700</v>
      </c>
      <c r="P49" s="2">
        <v>700</v>
      </c>
      <c r="Q49" s="3">
        <v>230</v>
      </c>
      <c r="R49" s="3">
        <v>128</v>
      </c>
      <c r="S49" s="3">
        <v>23</v>
      </c>
      <c r="T49" s="3">
        <v>77</v>
      </c>
      <c r="U49" s="3">
        <v>52</v>
      </c>
      <c r="V49" s="3">
        <v>80</v>
      </c>
      <c r="W49" s="3">
        <f>VLOOKUP(B49,Ingredients!$B$5:$Y$104,22,FALSE)</f>
        <v>53</v>
      </c>
      <c r="X49" s="3">
        <f>VLOOKUP(B49,Ingredients!$B$5:$Y$104,23,FALSE)</f>
        <v>44</v>
      </c>
      <c r="Y49" s="3">
        <f>VLOOKUP(B49,Ingredients!$B$5:$Y$104,24,FALSE)</f>
        <v>12</v>
      </c>
      <c r="Z49" s="4">
        <v>1</v>
      </c>
      <c r="AA49" s="4">
        <v>0.5</v>
      </c>
      <c r="AB49" s="4">
        <v>5</v>
      </c>
    </row>
    <row r="50" spans="1:28" ht="12.75">
      <c r="A50" s="2">
        <f t="shared" si="0"/>
        <v>48</v>
      </c>
      <c r="B50" s="2" t="s">
        <v>143</v>
      </c>
      <c r="C50" s="2">
        <v>32</v>
      </c>
      <c r="D50" s="2">
        <v>0.5</v>
      </c>
      <c r="E50" s="2">
        <v>700</v>
      </c>
      <c r="F50" s="2">
        <v>700</v>
      </c>
      <c r="G50" s="2">
        <v>700</v>
      </c>
      <c r="H50" s="2">
        <v>700</v>
      </c>
      <c r="I50" s="2">
        <v>200</v>
      </c>
      <c r="J50" s="2">
        <v>0</v>
      </c>
      <c r="K50" s="2">
        <v>0</v>
      </c>
      <c r="L50" s="2">
        <v>0</v>
      </c>
      <c r="M50" s="2">
        <v>0</v>
      </c>
      <c r="N50" s="2">
        <v>0</v>
      </c>
      <c r="O50" s="2">
        <v>200</v>
      </c>
      <c r="P50" s="2">
        <v>700</v>
      </c>
      <c r="Q50" s="3">
        <v>230</v>
      </c>
      <c r="R50" s="3">
        <v>128</v>
      </c>
      <c r="S50" s="3">
        <v>23</v>
      </c>
      <c r="T50" s="3">
        <v>77</v>
      </c>
      <c r="U50" s="3">
        <v>52</v>
      </c>
      <c r="V50" s="3">
        <v>80</v>
      </c>
      <c r="W50" s="3">
        <f>VLOOKUP(B50,Ingredients!$B$5:$Y$104,22,FALSE)</f>
        <v>53</v>
      </c>
      <c r="X50" s="3">
        <f>VLOOKUP(B50,Ingredients!$B$5:$Y$104,23,FALSE)</f>
        <v>44</v>
      </c>
      <c r="Y50" s="3">
        <f>VLOOKUP(B50,Ingredients!$B$5:$Y$104,24,FALSE)</f>
        <v>12</v>
      </c>
      <c r="Z50" s="4">
        <v>2</v>
      </c>
      <c r="AA50" s="4">
        <v>0.2</v>
      </c>
      <c r="AB50" s="4">
        <v>4</v>
      </c>
    </row>
    <row r="51" spans="1:28" ht="12.75">
      <c r="A51" s="2">
        <f t="shared" si="0"/>
        <v>49</v>
      </c>
      <c r="B51" s="2" t="s">
        <v>145</v>
      </c>
      <c r="C51" s="2">
        <v>500</v>
      </c>
      <c r="D51" s="2">
        <v>0.8</v>
      </c>
      <c r="Q51" s="3"/>
      <c r="R51" s="3">
        <v>128</v>
      </c>
      <c r="S51" s="3"/>
      <c r="T51" s="3">
        <v>77</v>
      </c>
      <c r="U51" s="3">
        <v>52</v>
      </c>
      <c r="V51" s="3">
        <v>80</v>
      </c>
      <c r="W51" s="3">
        <f>VLOOKUP(B51,Ingredients!$B$5:$Y$104,22,FALSE)</f>
        <v>53</v>
      </c>
      <c r="X51" s="3">
        <f>VLOOKUP(B51,Ingredients!$B$5:$Y$104,23,FALSE)</f>
        <v>44</v>
      </c>
      <c r="Y51" s="3">
        <f>VLOOKUP(B51,Ingredients!$B$5:$Y$104,24,FALSE)</f>
        <v>12</v>
      </c>
      <c r="Z51" s="4">
        <v>0</v>
      </c>
      <c r="AA51" s="4">
        <v>99.9</v>
      </c>
      <c r="AB51" s="4">
        <v>0</v>
      </c>
    </row>
    <row r="52" spans="1:28" ht="12.75">
      <c r="A52" s="2">
        <f t="shared" si="0"/>
        <v>50</v>
      </c>
      <c r="B52" s="2" t="s">
        <v>144</v>
      </c>
      <c r="C52" s="2">
        <v>300</v>
      </c>
      <c r="D52" s="2">
        <v>0.8</v>
      </c>
      <c r="Q52" s="3"/>
      <c r="R52" s="3"/>
      <c r="S52" s="3"/>
      <c r="T52" s="3"/>
      <c r="U52" s="3"/>
      <c r="V52" s="3">
        <v>80</v>
      </c>
      <c r="W52" s="3">
        <f>VLOOKUP(B52,Ingredients!$B$5:$Y$104,22,FALSE)</f>
        <v>53</v>
      </c>
      <c r="X52" s="3">
        <f>VLOOKUP(B52,Ingredients!$B$5:$Y$104,23,FALSE)</f>
        <v>44</v>
      </c>
      <c r="Y52" s="3">
        <f>VLOOKUP(B52,Ingredients!$B$5:$Y$104,24,FALSE)</f>
        <v>12</v>
      </c>
      <c r="Z52" s="4">
        <v>0</v>
      </c>
      <c r="AA52" s="4">
        <v>99.9</v>
      </c>
      <c r="AB52" s="4">
        <v>0</v>
      </c>
    </row>
    <row r="53" spans="1:28" ht="12.75">
      <c r="A53" s="2">
        <f t="shared" si="0"/>
        <v>51</v>
      </c>
      <c r="B53" s="2" t="s">
        <v>62</v>
      </c>
      <c r="C53" s="2">
        <v>32</v>
      </c>
      <c r="D53" s="2">
        <v>0.5</v>
      </c>
      <c r="E53" s="2">
        <v>0</v>
      </c>
      <c r="F53" s="2">
        <v>0</v>
      </c>
      <c r="G53" s="2">
        <v>0</v>
      </c>
      <c r="H53" s="2">
        <v>200</v>
      </c>
      <c r="I53" s="2">
        <v>700</v>
      </c>
      <c r="J53" s="2">
        <v>700</v>
      </c>
      <c r="K53" s="2">
        <v>700</v>
      </c>
      <c r="L53" s="2">
        <v>700</v>
      </c>
      <c r="M53" s="2">
        <v>700</v>
      </c>
      <c r="N53" s="2">
        <v>700</v>
      </c>
      <c r="O53" s="2">
        <v>700</v>
      </c>
      <c r="P53" s="2">
        <v>700</v>
      </c>
      <c r="Q53" s="3">
        <v>230</v>
      </c>
      <c r="R53" s="3">
        <v>128</v>
      </c>
      <c r="S53" s="3">
        <v>23</v>
      </c>
      <c r="T53" s="3">
        <v>77</v>
      </c>
      <c r="U53" s="3">
        <v>52</v>
      </c>
      <c r="V53" s="3">
        <v>140</v>
      </c>
      <c r="W53" s="3">
        <f>VLOOKUP(B53,Ingredients!$B$5:$Y$104,22,FALSE)</f>
        <v>53</v>
      </c>
      <c r="X53" s="3">
        <f>VLOOKUP(B53,Ingredients!$B$5:$Y$104,23,FALSE)</f>
        <v>44</v>
      </c>
      <c r="Y53" s="3">
        <f>VLOOKUP(B53,Ingredients!$B$5:$Y$104,24,FALSE)</f>
        <v>12</v>
      </c>
      <c r="Z53" s="4">
        <v>1.1</v>
      </c>
      <c r="AA53" s="4">
        <v>0.6</v>
      </c>
      <c r="AB53" s="4">
        <v>10</v>
      </c>
    </row>
    <row r="54" spans="1:28" ht="12.75">
      <c r="A54" s="2">
        <f t="shared" si="0"/>
        <v>52</v>
      </c>
      <c r="B54" s="2" t="s">
        <v>27</v>
      </c>
      <c r="C54" s="2">
        <v>329</v>
      </c>
      <c r="D54" s="2">
        <v>0.75</v>
      </c>
      <c r="Q54" s="3"/>
      <c r="R54" s="3"/>
      <c r="S54" s="3"/>
      <c r="T54" s="3"/>
      <c r="U54" s="3">
        <v>52</v>
      </c>
      <c r="V54" s="3">
        <v>80</v>
      </c>
      <c r="W54" s="3">
        <f>VLOOKUP(B54,Ingredients!$B$5:$Y$104,22,FALSE)</f>
        <v>53</v>
      </c>
      <c r="X54" s="3">
        <f>VLOOKUP(B54,Ingredients!$B$5:$Y$104,23,FALSE)</f>
        <v>44</v>
      </c>
      <c r="Y54" s="3">
        <f>VLOOKUP(B54,Ingredients!$B$5:$Y$104,24,FALSE)</f>
        <v>12</v>
      </c>
      <c r="Z54" s="4">
        <v>3.3</v>
      </c>
      <c r="AA54" s="4">
        <v>0.2</v>
      </c>
      <c r="AB54" s="4">
        <v>4.6</v>
      </c>
    </row>
    <row r="55" spans="1:25" ht="12.75">
      <c r="A55" s="2">
        <f t="shared" si="0"/>
        <v>53</v>
      </c>
      <c r="B55" s="2" t="s">
        <v>157</v>
      </c>
      <c r="C55" s="2">
        <v>3630</v>
      </c>
      <c r="D55" s="2">
        <v>1</v>
      </c>
      <c r="Q55" s="3"/>
      <c r="R55" s="3"/>
      <c r="S55" s="3"/>
      <c r="T55" s="3"/>
      <c r="U55" s="3"/>
      <c r="V55" s="3"/>
      <c r="W55" s="3">
        <f>VLOOKUP(B55,Ingredients!$B$5:$Y$104,22,FALSE)</f>
        <v>0</v>
      </c>
      <c r="X55" s="3">
        <f>VLOOKUP(B55,Ingredients!$B$5:$Y$104,23,FALSE)</f>
        <v>0</v>
      </c>
      <c r="Y55" s="3">
        <f>VLOOKUP(B55,Ingredients!$B$5:$Y$104,24,FALSE)</f>
        <v>0</v>
      </c>
    </row>
    <row r="56" spans="1:28" ht="12.75">
      <c r="A56" s="2">
        <f t="shared" si="0"/>
        <v>54</v>
      </c>
      <c r="B56" s="2" t="s">
        <v>45</v>
      </c>
      <c r="C56" s="2">
        <v>817</v>
      </c>
      <c r="D56" s="4">
        <v>0.5</v>
      </c>
      <c r="E56" s="4"/>
      <c r="F56" s="4"/>
      <c r="G56" s="4"/>
      <c r="H56" s="4"/>
      <c r="I56" s="4"/>
      <c r="J56" s="4"/>
      <c r="K56" s="4"/>
      <c r="L56" s="4"/>
      <c r="M56" s="4"/>
      <c r="N56" s="4"/>
      <c r="O56" s="4"/>
      <c r="P56" s="4"/>
      <c r="Q56" s="3">
        <v>230</v>
      </c>
      <c r="R56" s="3">
        <v>128</v>
      </c>
      <c r="S56" s="3"/>
      <c r="T56" s="3">
        <v>77</v>
      </c>
      <c r="U56" s="3">
        <v>52</v>
      </c>
      <c r="V56" s="3">
        <v>80</v>
      </c>
      <c r="W56" s="3">
        <f>VLOOKUP(B56,Ingredients!$B$5:$Y$104,22,FALSE)</f>
        <v>53</v>
      </c>
      <c r="X56" s="3">
        <f>VLOOKUP(B56,Ingredients!$B$5:$Y$104,23,FALSE)</f>
        <v>44</v>
      </c>
      <c r="Y56" s="3">
        <f>VLOOKUP(B56,Ingredients!$B$5:$Y$104,24,FALSE)</f>
        <v>12</v>
      </c>
      <c r="Z56" s="4">
        <v>20</v>
      </c>
      <c r="AA56" s="4">
        <v>8</v>
      </c>
      <c r="AB56" s="4">
        <v>0</v>
      </c>
    </row>
    <row r="57" spans="1:28" ht="12.75">
      <c r="A57" s="2">
        <f t="shared" si="0"/>
        <v>55</v>
      </c>
      <c r="B57" s="2" t="s">
        <v>136</v>
      </c>
      <c r="C57" s="2">
        <v>32</v>
      </c>
      <c r="D57" s="2">
        <v>0.5</v>
      </c>
      <c r="Q57" s="3">
        <v>230</v>
      </c>
      <c r="R57" s="3">
        <v>128</v>
      </c>
      <c r="S57" s="3">
        <v>23</v>
      </c>
      <c r="T57" s="3">
        <v>77</v>
      </c>
      <c r="U57" s="3">
        <v>52</v>
      </c>
      <c r="V57" s="3">
        <v>80</v>
      </c>
      <c r="W57" s="3">
        <f>VLOOKUP(B57,Ingredients!$B$5:$Y$104,22,FALSE)</f>
        <v>53</v>
      </c>
      <c r="X57" s="3">
        <f>VLOOKUP(B57,Ingredients!$B$5:$Y$104,23,FALSE)</f>
        <v>44</v>
      </c>
      <c r="Y57" s="3">
        <f>VLOOKUP(B57,Ingredients!$B$5:$Y$104,24,FALSE)</f>
        <v>12</v>
      </c>
      <c r="Z57" s="4">
        <v>24</v>
      </c>
      <c r="AA57" s="4">
        <v>1</v>
      </c>
      <c r="AB57" s="4">
        <v>53</v>
      </c>
    </row>
    <row r="58" spans="1:28" ht="12.75">
      <c r="A58" s="2">
        <f t="shared" si="0"/>
        <v>56</v>
      </c>
      <c r="B58" s="2" t="s">
        <v>51</v>
      </c>
      <c r="C58" s="2">
        <v>83</v>
      </c>
      <c r="D58" s="2">
        <v>0.7</v>
      </c>
      <c r="Q58" s="3"/>
      <c r="R58" s="3"/>
      <c r="S58" s="3"/>
      <c r="T58" s="3"/>
      <c r="U58" s="3">
        <v>52</v>
      </c>
      <c r="V58" s="3">
        <v>80</v>
      </c>
      <c r="W58" s="3">
        <f>VLOOKUP(B58,Ingredients!$B$5:$Y$104,22,FALSE)</f>
        <v>53</v>
      </c>
      <c r="X58" s="3">
        <f>VLOOKUP(B58,Ingredients!$B$5:$Y$104,23,FALSE)</f>
        <v>44</v>
      </c>
      <c r="Y58" s="3">
        <f>VLOOKUP(B58,Ingredients!$B$5:$Y$104,24,FALSE)</f>
        <v>12</v>
      </c>
      <c r="Z58" s="4">
        <v>10</v>
      </c>
      <c r="AA58" s="4">
        <v>4</v>
      </c>
      <c r="AB58" s="4">
        <v>70</v>
      </c>
    </row>
    <row r="59" spans="1:28" ht="12.75">
      <c r="A59" s="2">
        <f t="shared" si="0"/>
        <v>57</v>
      </c>
      <c r="B59" s="2" t="s">
        <v>63</v>
      </c>
      <c r="C59" s="2">
        <v>32</v>
      </c>
      <c r="D59" s="2">
        <v>0.5</v>
      </c>
      <c r="E59" s="2">
        <v>0</v>
      </c>
      <c r="F59" s="2">
        <v>0</v>
      </c>
      <c r="G59" s="2">
        <v>200</v>
      </c>
      <c r="H59" s="2">
        <v>700</v>
      </c>
      <c r="I59" s="2">
        <v>700</v>
      </c>
      <c r="J59" s="2">
        <v>700</v>
      </c>
      <c r="K59" s="2">
        <v>700</v>
      </c>
      <c r="L59" s="2">
        <v>700</v>
      </c>
      <c r="M59" s="2">
        <v>700</v>
      </c>
      <c r="N59" s="2">
        <v>200</v>
      </c>
      <c r="O59" s="2">
        <v>0</v>
      </c>
      <c r="P59" s="2">
        <v>0</v>
      </c>
      <c r="Q59" s="3">
        <v>230</v>
      </c>
      <c r="R59" s="3">
        <v>128</v>
      </c>
      <c r="S59" s="3">
        <v>23</v>
      </c>
      <c r="T59" s="3">
        <v>77</v>
      </c>
      <c r="U59" s="3">
        <v>52</v>
      </c>
      <c r="V59" s="3">
        <v>87</v>
      </c>
      <c r="W59" s="3">
        <f>VLOOKUP(B59,Ingredients!$B$5:$Y$104,22,FALSE)</f>
        <v>53</v>
      </c>
      <c r="X59" s="3">
        <f>VLOOKUP(B59,Ingredients!$B$5:$Y$104,23,FALSE)</f>
        <v>44</v>
      </c>
      <c r="Y59" s="3">
        <f>VLOOKUP(B59,Ingredients!$B$5:$Y$104,24,FALSE)</f>
        <v>12</v>
      </c>
      <c r="Z59" s="4">
        <v>0.5</v>
      </c>
      <c r="AA59" s="4">
        <v>0</v>
      </c>
      <c r="AB59" s="4">
        <v>11</v>
      </c>
    </row>
    <row r="60" spans="1:28" ht="12.75">
      <c r="A60" s="2">
        <f t="shared" si="0"/>
        <v>58</v>
      </c>
      <c r="B60" s="2" t="s">
        <v>64</v>
      </c>
      <c r="C60" s="2">
        <v>32</v>
      </c>
      <c r="D60" s="2">
        <v>0.5</v>
      </c>
      <c r="E60" s="2">
        <v>700</v>
      </c>
      <c r="F60" s="2">
        <v>700</v>
      </c>
      <c r="G60" s="2">
        <v>700</v>
      </c>
      <c r="H60" s="2">
        <v>700</v>
      </c>
      <c r="I60" s="2">
        <v>200</v>
      </c>
      <c r="J60" s="2">
        <v>0</v>
      </c>
      <c r="K60" s="2">
        <v>0</v>
      </c>
      <c r="L60" s="2">
        <v>0</v>
      </c>
      <c r="M60" s="2">
        <v>200</v>
      </c>
      <c r="N60" s="2">
        <v>700</v>
      </c>
      <c r="O60" s="2">
        <v>700</v>
      </c>
      <c r="P60" s="2">
        <v>700</v>
      </c>
      <c r="Q60" s="3"/>
      <c r="R60" s="3">
        <v>128</v>
      </c>
      <c r="S60" s="3">
        <v>23</v>
      </c>
      <c r="T60" s="3">
        <v>77</v>
      </c>
      <c r="U60" s="3">
        <v>52</v>
      </c>
      <c r="V60" s="3">
        <v>80</v>
      </c>
      <c r="W60" s="3">
        <f>VLOOKUP(B60,Ingredients!$B$5:$Y$104,22,FALSE)</f>
        <v>53</v>
      </c>
      <c r="X60" s="3">
        <f>VLOOKUP(B60,Ingredients!$B$5:$Y$104,23,FALSE)</f>
        <v>44</v>
      </c>
      <c r="Y60" s="3">
        <f>VLOOKUP(B60,Ingredients!$B$5:$Y$104,24,FALSE)</f>
        <v>12</v>
      </c>
      <c r="Z60" s="4">
        <v>0.7</v>
      </c>
      <c r="AA60" s="4">
        <v>0.1</v>
      </c>
      <c r="AB60" s="4">
        <v>8</v>
      </c>
    </row>
    <row r="61" spans="1:28" ht="12.75">
      <c r="A61" s="2">
        <f t="shared" si="0"/>
        <v>59</v>
      </c>
      <c r="B61" s="2" t="s">
        <v>65</v>
      </c>
      <c r="C61" s="2">
        <v>32</v>
      </c>
      <c r="D61" s="2">
        <v>0.5</v>
      </c>
      <c r="E61" s="2">
        <v>700</v>
      </c>
      <c r="F61" s="2">
        <v>700</v>
      </c>
      <c r="G61" s="2">
        <v>700</v>
      </c>
      <c r="H61" s="2">
        <v>700</v>
      </c>
      <c r="I61" s="2">
        <v>700</v>
      </c>
      <c r="J61" s="2">
        <v>200</v>
      </c>
      <c r="K61" s="2">
        <v>0</v>
      </c>
      <c r="L61" s="2">
        <v>0</v>
      </c>
      <c r="M61" s="2">
        <v>0</v>
      </c>
      <c r="N61" s="2">
        <v>200</v>
      </c>
      <c r="O61" s="2">
        <v>700</v>
      </c>
      <c r="P61" s="2">
        <v>700</v>
      </c>
      <c r="Q61" s="3">
        <v>230</v>
      </c>
      <c r="R61" s="3">
        <v>128</v>
      </c>
      <c r="S61" s="3">
        <v>23</v>
      </c>
      <c r="T61" s="3">
        <v>77</v>
      </c>
      <c r="U61" s="3">
        <v>52</v>
      </c>
      <c r="V61" s="3">
        <v>80</v>
      </c>
      <c r="W61" s="3">
        <f>VLOOKUP(B61,Ingredients!$B$5:$Y$104,22,FALSE)</f>
        <v>53</v>
      </c>
      <c r="X61" s="3">
        <f>VLOOKUP(B61,Ingredients!$B$5:$Y$104,23,FALSE)</f>
        <v>44</v>
      </c>
      <c r="Y61" s="3">
        <f>VLOOKUP(B61,Ingredients!$B$5:$Y$104,24,FALSE)</f>
        <v>12</v>
      </c>
      <c r="Z61" s="4">
        <v>1</v>
      </c>
      <c r="AA61" s="4">
        <v>0</v>
      </c>
      <c r="AB61" s="4">
        <v>12</v>
      </c>
    </row>
    <row r="62" spans="1:28" ht="12.75">
      <c r="A62" s="2">
        <f t="shared" si="0"/>
        <v>60</v>
      </c>
      <c r="B62" s="2" t="s">
        <v>44</v>
      </c>
      <c r="C62" s="2">
        <v>6330</v>
      </c>
      <c r="D62" s="2">
        <v>0.9</v>
      </c>
      <c r="E62" s="4"/>
      <c r="F62" s="4"/>
      <c r="G62" s="4"/>
      <c r="H62" s="4"/>
      <c r="I62" s="4"/>
      <c r="J62" s="4"/>
      <c r="K62" s="4"/>
      <c r="L62" s="4"/>
      <c r="M62" s="4"/>
      <c r="N62" s="4"/>
      <c r="O62" s="4"/>
      <c r="P62" s="4"/>
      <c r="Q62" s="3">
        <v>230</v>
      </c>
      <c r="R62" s="3">
        <v>128</v>
      </c>
      <c r="S62" s="3"/>
      <c r="T62" s="3">
        <v>77</v>
      </c>
      <c r="U62" s="3">
        <v>52</v>
      </c>
      <c r="V62" s="3">
        <v>80</v>
      </c>
      <c r="W62" s="3">
        <f>VLOOKUP(B62,Ingredients!$B$5:$Y$104,22,FALSE)</f>
        <v>53</v>
      </c>
      <c r="X62" s="3">
        <f>VLOOKUP(B62,Ingredients!$B$5:$Y$104,23,FALSE)</f>
        <v>44</v>
      </c>
      <c r="Y62" s="3">
        <f>VLOOKUP(B62,Ingredients!$B$5:$Y$104,24,FALSE)</f>
        <v>12</v>
      </c>
      <c r="Z62" s="4">
        <v>18</v>
      </c>
      <c r="AA62" s="4">
        <v>17</v>
      </c>
      <c r="AB62" s="4">
        <v>0</v>
      </c>
    </row>
    <row r="63" spans="1:28" ht="12.75">
      <c r="A63" s="2">
        <f t="shared" si="0"/>
        <v>61</v>
      </c>
      <c r="B63" s="2" t="s">
        <v>66</v>
      </c>
      <c r="C63" s="2">
        <v>32</v>
      </c>
      <c r="D63" s="2">
        <v>0.5</v>
      </c>
      <c r="E63" s="2">
        <v>700</v>
      </c>
      <c r="F63" s="2">
        <v>700</v>
      </c>
      <c r="G63" s="2">
        <v>200</v>
      </c>
      <c r="H63" s="2">
        <v>0</v>
      </c>
      <c r="I63" s="2">
        <v>0</v>
      </c>
      <c r="J63" s="2">
        <v>0</v>
      </c>
      <c r="K63" s="2">
        <v>0</v>
      </c>
      <c r="L63" s="2">
        <v>0</v>
      </c>
      <c r="M63" s="2">
        <v>0</v>
      </c>
      <c r="N63" s="2">
        <v>0</v>
      </c>
      <c r="O63" s="2">
        <v>200</v>
      </c>
      <c r="P63" s="2">
        <v>700</v>
      </c>
      <c r="Q63" s="3">
        <v>230</v>
      </c>
      <c r="R63" s="3">
        <v>128</v>
      </c>
      <c r="S63" s="3">
        <v>23</v>
      </c>
      <c r="T63" s="3">
        <v>77</v>
      </c>
      <c r="U63" s="3">
        <v>52</v>
      </c>
      <c r="V63" s="3">
        <v>80</v>
      </c>
      <c r="W63" s="3">
        <f>VLOOKUP(B63,Ingredients!$B$5:$Y$104,22,FALSE)</f>
        <v>53</v>
      </c>
      <c r="X63" s="3">
        <f>VLOOKUP(B63,Ingredients!$B$5:$Y$104,23,FALSE)</f>
        <v>44</v>
      </c>
      <c r="Y63" s="3">
        <f>VLOOKUP(B63,Ingredients!$B$5:$Y$104,24,FALSE)</f>
        <v>12</v>
      </c>
      <c r="Z63" s="4">
        <v>1.3</v>
      </c>
      <c r="AA63" s="4">
        <v>0.5</v>
      </c>
      <c r="AB63" s="4">
        <v>11.2</v>
      </c>
    </row>
    <row r="64" spans="1:28" ht="12.75">
      <c r="A64" s="2">
        <f t="shared" si="0"/>
        <v>62</v>
      </c>
      <c r="B64" s="2" t="s">
        <v>67</v>
      </c>
      <c r="C64" s="2">
        <v>32</v>
      </c>
      <c r="D64" s="2">
        <v>0.5</v>
      </c>
      <c r="E64" s="2">
        <v>700</v>
      </c>
      <c r="F64" s="2">
        <v>700</v>
      </c>
      <c r="G64" s="2">
        <v>700</v>
      </c>
      <c r="H64" s="2">
        <v>700</v>
      </c>
      <c r="I64" s="2">
        <v>700</v>
      </c>
      <c r="J64" s="2">
        <v>200</v>
      </c>
      <c r="K64" s="2">
        <v>0</v>
      </c>
      <c r="L64" s="2">
        <v>0</v>
      </c>
      <c r="M64" s="2">
        <v>0</v>
      </c>
      <c r="N64" s="2">
        <v>0</v>
      </c>
      <c r="O64" s="2">
        <v>200</v>
      </c>
      <c r="P64" s="2">
        <v>700</v>
      </c>
      <c r="Q64" s="3">
        <v>230</v>
      </c>
      <c r="R64" s="3">
        <v>128</v>
      </c>
      <c r="S64" s="3">
        <v>23</v>
      </c>
      <c r="T64" s="3">
        <v>77</v>
      </c>
      <c r="U64" s="3">
        <v>52</v>
      </c>
      <c r="V64" s="3">
        <v>80</v>
      </c>
      <c r="W64" s="3">
        <f>VLOOKUP(B64,Ingredients!$B$5:$Y$104,22,FALSE)</f>
        <v>53</v>
      </c>
      <c r="X64" s="3">
        <f>VLOOKUP(B64,Ingredients!$B$5:$Y$104,23,FALSE)</f>
        <v>44</v>
      </c>
      <c r="Y64" s="3">
        <f>VLOOKUP(B64,Ingredients!$B$5:$Y$104,24,FALSE)</f>
        <v>12</v>
      </c>
      <c r="Z64" s="4">
        <v>0.6</v>
      </c>
      <c r="AA64" s="4">
        <v>0.5</v>
      </c>
      <c r="AB64" s="4">
        <v>11.3</v>
      </c>
    </row>
    <row r="65" spans="1:28" ht="12.75">
      <c r="A65" s="2">
        <f t="shared" si="0"/>
        <v>63</v>
      </c>
      <c r="B65" s="2" t="s">
        <v>94</v>
      </c>
      <c r="C65" s="2">
        <v>32</v>
      </c>
      <c r="D65" s="2">
        <v>0.5</v>
      </c>
      <c r="E65" s="2">
        <v>700</v>
      </c>
      <c r="F65" s="2">
        <v>700</v>
      </c>
      <c r="G65" s="2">
        <v>700</v>
      </c>
      <c r="H65" s="2">
        <v>200</v>
      </c>
      <c r="I65" s="2">
        <v>0</v>
      </c>
      <c r="J65" s="2">
        <v>0</v>
      </c>
      <c r="K65" s="2">
        <v>200</v>
      </c>
      <c r="L65" s="2">
        <v>700</v>
      </c>
      <c r="M65" s="2">
        <v>700</v>
      </c>
      <c r="N65" s="2">
        <v>700</v>
      </c>
      <c r="O65" s="2">
        <v>700</v>
      </c>
      <c r="P65" s="2">
        <v>700</v>
      </c>
      <c r="Q65" s="3">
        <v>230</v>
      </c>
      <c r="R65" s="3">
        <v>128</v>
      </c>
      <c r="S65" s="3">
        <v>23</v>
      </c>
      <c r="T65" s="3">
        <v>77</v>
      </c>
      <c r="U65" s="3">
        <v>52</v>
      </c>
      <c r="V65" s="3">
        <v>80</v>
      </c>
      <c r="W65" s="3">
        <f>VLOOKUP(B65,Ingredients!$B$5:$Y$104,22,FALSE)</f>
        <v>53</v>
      </c>
      <c r="X65" s="3">
        <f>VLOOKUP(B65,Ingredients!$B$5:$Y$104,23,FALSE)</f>
        <v>44</v>
      </c>
      <c r="Y65" s="3">
        <f>VLOOKUP(B65,Ingredients!$B$5:$Y$104,24,FALSE)</f>
        <v>12</v>
      </c>
      <c r="Z65" s="4">
        <v>1</v>
      </c>
      <c r="AA65" s="4">
        <v>0.2</v>
      </c>
      <c r="AB65" s="4">
        <v>3.5</v>
      </c>
    </row>
    <row r="66" spans="1:28" ht="12.75">
      <c r="A66" s="2">
        <f t="shared" si="0"/>
        <v>64</v>
      </c>
      <c r="B66" s="2" t="s">
        <v>68</v>
      </c>
      <c r="C66" s="2">
        <v>32</v>
      </c>
      <c r="D66" s="2">
        <v>0.5</v>
      </c>
      <c r="E66" s="2">
        <v>700</v>
      </c>
      <c r="F66" s="2">
        <v>700</v>
      </c>
      <c r="G66" s="2">
        <v>700</v>
      </c>
      <c r="H66" s="2">
        <v>700</v>
      </c>
      <c r="I66" s="2">
        <v>700</v>
      </c>
      <c r="J66" s="2">
        <v>200</v>
      </c>
      <c r="K66" s="2">
        <v>0</v>
      </c>
      <c r="L66" s="2">
        <v>0</v>
      </c>
      <c r="M66" s="2">
        <v>200</v>
      </c>
      <c r="N66" s="2">
        <v>700</v>
      </c>
      <c r="O66" s="2">
        <v>700</v>
      </c>
      <c r="P66" s="2">
        <v>700</v>
      </c>
      <c r="Q66" s="3">
        <v>230</v>
      </c>
      <c r="R66" s="3">
        <v>128</v>
      </c>
      <c r="S66" s="3">
        <v>23</v>
      </c>
      <c r="T66" s="3">
        <v>77</v>
      </c>
      <c r="U66" s="3">
        <v>52</v>
      </c>
      <c r="V66" s="3">
        <v>80</v>
      </c>
      <c r="W66" s="3">
        <f>VLOOKUP(B66,Ingredients!$B$5:$Y$104,22,FALSE)</f>
        <v>53</v>
      </c>
      <c r="X66" s="3">
        <f>VLOOKUP(B66,Ingredients!$B$5:$Y$104,23,FALSE)</f>
        <v>44</v>
      </c>
      <c r="Y66" s="3">
        <f>VLOOKUP(B66,Ingredients!$B$5:$Y$104,24,FALSE)</f>
        <v>12</v>
      </c>
      <c r="Z66" s="4">
        <v>1</v>
      </c>
      <c r="AA66" s="4">
        <v>0</v>
      </c>
      <c r="AB66" s="4">
        <v>12.5</v>
      </c>
    </row>
    <row r="67" spans="1:28" ht="12.75">
      <c r="A67" s="2">
        <f t="shared" si="0"/>
        <v>65</v>
      </c>
      <c r="B67" s="2" t="s">
        <v>49</v>
      </c>
      <c r="C67" s="2">
        <v>870</v>
      </c>
      <c r="D67" s="2">
        <v>0.6</v>
      </c>
      <c r="Q67" s="3"/>
      <c r="R67" s="3"/>
      <c r="S67" s="3"/>
      <c r="T67" s="3"/>
      <c r="U67" s="3">
        <v>52</v>
      </c>
      <c r="V67" s="3">
        <v>80</v>
      </c>
      <c r="W67" s="3">
        <f>VLOOKUP(B67,Ingredients!$B$5:$Y$104,22,FALSE)</f>
        <v>53</v>
      </c>
      <c r="X67" s="3">
        <f>VLOOKUP(B67,Ingredients!$B$5:$Y$104,23,FALSE)</f>
        <v>44</v>
      </c>
      <c r="Y67" s="3">
        <f>VLOOKUP(B67,Ingredients!$B$5:$Y$104,24,FALSE)</f>
        <v>12</v>
      </c>
      <c r="Z67" s="4">
        <v>13</v>
      </c>
      <c r="AA67" s="4">
        <v>10.5</v>
      </c>
      <c r="AB67" s="4">
        <v>0</v>
      </c>
    </row>
    <row r="68" spans="1:28" ht="12.75">
      <c r="A68" s="2">
        <f t="shared" si="0"/>
        <v>66</v>
      </c>
      <c r="B68" s="2" t="s">
        <v>43</v>
      </c>
      <c r="C68" s="2">
        <v>800</v>
      </c>
      <c r="D68" s="4">
        <v>0.5</v>
      </c>
      <c r="E68" s="4"/>
      <c r="F68" s="4"/>
      <c r="G68" s="4"/>
      <c r="H68" s="4"/>
      <c r="I68" s="4"/>
      <c r="J68" s="4"/>
      <c r="K68" s="4"/>
      <c r="L68" s="4"/>
      <c r="M68" s="4"/>
      <c r="N68" s="4"/>
      <c r="O68" s="4"/>
      <c r="P68" s="4"/>
      <c r="Q68" s="3">
        <v>230</v>
      </c>
      <c r="R68" s="3">
        <v>128</v>
      </c>
      <c r="S68" s="3"/>
      <c r="T68" s="3">
        <v>77</v>
      </c>
      <c r="U68" s="3">
        <v>52</v>
      </c>
      <c r="V68" s="3">
        <v>80</v>
      </c>
      <c r="W68" s="3">
        <f>VLOOKUP(B68,Ingredients!$B$5:$Y$104,22,FALSE)</f>
        <v>53</v>
      </c>
      <c r="X68" s="3">
        <f>VLOOKUP(B68,Ingredients!$B$5:$Y$104,23,FALSE)</f>
        <v>44</v>
      </c>
      <c r="Y68" s="3">
        <f>VLOOKUP(B68,Ingredients!$B$5:$Y$104,24,FALSE)</f>
        <v>12</v>
      </c>
      <c r="Z68" s="4">
        <v>29</v>
      </c>
      <c r="AA68" s="4">
        <v>17</v>
      </c>
      <c r="AB68" s="4">
        <v>0</v>
      </c>
    </row>
    <row r="69" spans="1:28" ht="12.75">
      <c r="A69" s="2">
        <f t="shared" si="0"/>
        <v>67</v>
      </c>
      <c r="B69" s="2" t="s">
        <v>95</v>
      </c>
      <c r="C69" s="2">
        <v>32</v>
      </c>
      <c r="D69" s="2">
        <v>0.5</v>
      </c>
      <c r="E69" s="2">
        <v>0</v>
      </c>
      <c r="F69" s="2">
        <v>0</v>
      </c>
      <c r="G69" s="2">
        <v>0</v>
      </c>
      <c r="H69" s="2">
        <v>0</v>
      </c>
      <c r="I69" s="2">
        <v>0</v>
      </c>
      <c r="J69" s="2">
        <v>0</v>
      </c>
      <c r="K69" s="2">
        <v>0</v>
      </c>
      <c r="L69" s="2">
        <v>0</v>
      </c>
      <c r="M69" s="2">
        <v>0</v>
      </c>
      <c r="N69" s="2">
        <v>0</v>
      </c>
      <c r="O69" s="2">
        <v>0</v>
      </c>
      <c r="P69" s="2">
        <v>0</v>
      </c>
      <c r="Q69" s="3">
        <v>230</v>
      </c>
      <c r="R69" s="3">
        <v>128</v>
      </c>
      <c r="S69" s="3">
        <v>23</v>
      </c>
      <c r="T69" s="3">
        <v>77</v>
      </c>
      <c r="U69" s="3">
        <v>52</v>
      </c>
      <c r="V69" s="3">
        <v>80</v>
      </c>
      <c r="W69" s="3">
        <f>VLOOKUP(B69,Ingredients!$B$5:$Y$104,22,FALSE)</f>
        <v>53</v>
      </c>
      <c r="X69" s="3">
        <f>VLOOKUP(B69,Ingredients!$B$5:$Y$104,23,FALSE)</f>
        <v>44</v>
      </c>
      <c r="Y69" s="3">
        <f>VLOOKUP(B69,Ingredients!$B$5:$Y$104,24,FALSE)</f>
        <v>12</v>
      </c>
      <c r="Z69" s="4">
        <v>1.3</v>
      </c>
      <c r="AA69" s="4">
        <v>0.2</v>
      </c>
      <c r="AB69" s="4">
        <v>6.8</v>
      </c>
    </row>
    <row r="70" spans="1:28" ht="12.75">
      <c r="A70" s="2">
        <f t="shared" si="0"/>
        <v>68</v>
      </c>
      <c r="B70" s="2" t="s">
        <v>69</v>
      </c>
      <c r="C70" s="2">
        <v>32</v>
      </c>
      <c r="D70" s="2">
        <v>0.5</v>
      </c>
      <c r="E70" s="2">
        <v>0</v>
      </c>
      <c r="F70" s="2">
        <v>0</v>
      </c>
      <c r="G70" s="2">
        <v>0</v>
      </c>
      <c r="H70" s="2">
        <v>0</v>
      </c>
      <c r="I70" s="2">
        <v>200</v>
      </c>
      <c r="J70" s="2">
        <v>700</v>
      </c>
      <c r="K70" s="2">
        <v>700</v>
      </c>
      <c r="L70" s="2">
        <v>700</v>
      </c>
      <c r="M70" s="2">
        <v>700</v>
      </c>
      <c r="N70" s="2">
        <v>200</v>
      </c>
      <c r="O70" s="2">
        <v>0</v>
      </c>
      <c r="P70" s="2">
        <v>0</v>
      </c>
      <c r="Q70" s="3">
        <v>230</v>
      </c>
      <c r="R70" s="3">
        <v>128</v>
      </c>
      <c r="S70" s="3">
        <v>23</v>
      </c>
      <c r="T70" s="3">
        <v>77</v>
      </c>
      <c r="U70" s="3">
        <v>52</v>
      </c>
      <c r="V70" s="3">
        <v>87</v>
      </c>
      <c r="W70" s="3">
        <f>VLOOKUP(B70,Ingredients!$B$5:$Y$104,22,FALSE)</f>
        <v>53</v>
      </c>
      <c r="X70" s="3">
        <f>VLOOKUP(B70,Ingredients!$B$5:$Y$104,23,FALSE)</f>
        <v>44</v>
      </c>
      <c r="Y70" s="3">
        <f>VLOOKUP(B70,Ingredients!$B$5:$Y$104,24,FALSE)</f>
        <v>12</v>
      </c>
      <c r="Z70" s="4">
        <v>1</v>
      </c>
      <c r="AA70" s="4">
        <v>0</v>
      </c>
      <c r="AB70" s="4">
        <v>9</v>
      </c>
    </row>
    <row r="71" spans="1:28" ht="12.75">
      <c r="A71" s="2">
        <f t="shared" si="0"/>
        <v>69</v>
      </c>
      <c r="B71" s="2" t="s">
        <v>54</v>
      </c>
      <c r="C71" s="2">
        <v>125</v>
      </c>
      <c r="D71" s="2">
        <v>0.7</v>
      </c>
      <c r="Q71" s="3">
        <v>150</v>
      </c>
      <c r="R71" s="3">
        <v>128</v>
      </c>
      <c r="S71" s="3">
        <v>23</v>
      </c>
      <c r="T71" s="3">
        <v>77</v>
      </c>
      <c r="U71" s="3">
        <v>52</v>
      </c>
      <c r="V71" s="3">
        <v>80</v>
      </c>
      <c r="W71" s="3">
        <f>VLOOKUP(B71,Ingredients!$B$5:$Y$104,22,FALSE)</f>
        <v>53</v>
      </c>
      <c r="X71" s="3">
        <f>VLOOKUP(B71,Ingredients!$B$5:$Y$104,23,FALSE)</f>
        <v>44</v>
      </c>
      <c r="Y71" s="3">
        <f>VLOOKUP(B71,Ingredients!$B$5:$Y$104,24,FALSE)</f>
        <v>12</v>
      </c>
      <c r="Z71" s="4">
        <v>8.5</v>
      </c>
      <c r="AA71" s="4">
        <v>1</v>
      </c>
      <c r="AB71" s="4">
        <v>58</v>
      </c>
    </row>
    <row r="72" spans="1:28" ht="12.75">
      <c r="A72" s="2">
        <f t="shared" si="0"/>
        <v>70</v>
      </c>
      <c r="B72" s="2" t="s">
        <v>6</v>
      </c>
      <c r="C72" s="2">
        <v>32</v>
      </c>
      <c r="D72" s="2">
        <v>0.5</v>
      </c>
      <c r="E72" s="2">
        <v>0</v>
      </c>
      <c r="F72" s="2">
        <v>0</v>
      </c>
      <c r="G72" s="2">
        <v>0</v>
      </c>
      <c r="H72" s="2">
        <v>200</v>
      </c>
      <c r="I72" s="2">
        <v>700</v>
      </c>
      <c r="J72" s="2">
        <v>700</v>
      </c>
      <c r="K72" s="2">
        <v>200</v>
      </c>
      <c r="L72" s="2">
        <v>0</v>
      </c>
      <c r="M72" s="2">
        <v>200</v>
      </c>
      <c r="N72" s="2">
        <v>200</v>
      </c>
      <c r="O72" s="2">
        <v>0</v>
      </c>
      <c r="P72" s="2">
        <v>0</v>
      </c>
      <c r="Q72" s="3">
        <v>230</v>
      </c>
      <c r="R72" s="3">
        <v>128</v>
      </c>
      <c r="S72" s="3">
        <v>23</v>
      </c>
      <c r="T72" s="3">
        <v>77</v>
      </c>
      <c r="U72" s="3">
        <v>52</v>
      </c>
      <c r="V72" s="3">
        <v>87</v>
      </c>
      <c r="W72" s="3">
        <f>VLOOKUP(B72,Ingredients!$B$5:$Y$104,22,FALSE)</f>
        <v>53</v>
      </c>
      <c r="X72" s="3">
        <f>VLOOKUP(B72,Ingredients!$B$5:$Y$104,23,FALSE)</f>
        <v>44</v>
      </c>
      <c r="Y72" s="3">
        <f>VLOOKUP(B72,Ingredients!$B$5:$Y$104,24,FALSE)</f>
        <v>12</v>
      </c>
      <c r="Z72" s="4">
        <v>0.5</v>
      </c>
      <c r="AA72" s="4">
        <v>0</v>
      </c>
      <c r="AB72" s="4">
        <v>10</v>
      </c>
    </row>
    <row r="73" spans="1:28" ht="12.75">
      <c r="A73" s="2">
        <f t="shared" si="0"/>
        <v>71</v>
      </c>
      <c r="B73" s="2" t="s">
        <v>70</v>
      </c>
      <c r="C73" s="2">
        <v>32</v>
      </c>
      <c r="D73" s="2">
        <v>0.5</v>
      </c>
      <c r="E73" s="2">
        <v>700</v>
      </c>
      <c r="F73" s="2">
        <v>700</v>
      </c>
      <c r="G73" s="2">
        <v>700</v>
      </c>
      <c r="H73" s="2">
        <v>700</v>
      </c>
      <c r="I73" s="2">
        <v>200</v>
      </c>
      <c r="J73" s="2">
        <v>0</v>
      </c>
      <c r="K73" s="2">
        <v>0</v>
      </c>
      <c r="L73" s="2">
        <v>0</v>
      </c>
      <c r="M73" s="2">
        <v>200</v>
      </c>
      <c r="N73" s="2">
        <v>700</v>
      </c>
      <c r="O73" s="2">
        <v>700</v>
      </c>
      <c r="P73" s="2">
        <v>700</v>
      </c>
      <c r="Q73" s="3">
        <v>230</v>
      </c>
      <c r="R73" s="3">
        <v>128</v>
      </c>
      <c r="S73" s="3">
        <v>23</v>
      </c>
      <c r="T73" s="3">
        <v>77</v>
      </c>
      <c r="U73" s="3">
        <v>52</v>
      </c>
      <c r="V73" s="3">
        <v>80</v>
      </c>
      <c r="W73" s="3">
        <f>VLOOKUP(B73,Ingredients!$B$5:$Y$104,22,FALSE)</f>
        <v>53</v>
      </c>
      <c r="X73" s="3">
        <f>VLOOKUP(B73,Ingredients!$B$5:$Y$104,23,FALSE)</f>
        <v>44</v>
      </c>
      <c r="Y73" s="3">
        <f>VLOOKUP(B73,Ingredients!$B$5:$Y$104,24,FALSE)</f>
        <v>12</v>
      </c>
      <c r="Z73" s="4">
        <v>0.5</v>
      </c>
      <c r="AA73" s="4">
        <v>0.3</v>
      </c>
      <c r="AB73" s="4">
        <v>6.5</v>
      </c>
    </row>
    <row r="74" spans="1:28" ht="12.75">
      <c r="A74" s="2">
        <f t="shared" si="0"/>
        <v>72</v>
      </c>
      <c r="B74" s="2" t="s">
        <v>53</v>
      </c>
      <c r="C74" s="3">
        <v>150</v>
      </c>
      <c r="D74" s="2">
        <v>0.7</v>
      </c>
      <c r="Q74" s="3"/>
      <c r="R74" s="3"/>
      <c r="S74" s="3"/>
      <c r="T74" s="3"/>
      <c r="U74" s="3">
        <v>52</v>
      </c>
      <c r="V74" s="3">
        <v>80</v>
      </c>
      <c r="W74" s="3">
        <f>VLOOKUP(B74,Ingredients!$B$5:$Y$104,22,FALSE)</f>
        <v>53</v>
      </c>
      <c r="X74" s="3">
        <f>VLOOKUP(B74,Ingredients!$B$5:$Y$104,23,FALSE)</f>
        <v>44</v>
      </c>
      <c r="Y74" s="3">
        <f>VLOOKUP(B74,Ingredients!$B$5:$Y$104,24,FALSE)</f>
        <v>12</v>
      </c>
      <c r="Z74" s="4">
        <v>12.5</v>
      </c>
      <c r="AA74" s="4">
        <v>1</v>
      </c>
      <c r="AB74" s="4">
        <v>74</v>
      </c>
    </row>
    <row r="75" spans="1:28" ht="12.75">
      <c r="A75" s="2">
        <f t="shared" si="0"/>
        <v>73</v>
      </c>
      <c r="B75" s="2" t="s">
        <v>104</v>
      </c>
      <c r="C75" s="3">
        <v>965</v>
      </c>
      <c r="D75" s="2">
        <v>0.8</v>
      </c>
      <c r="Q75" s="3">
        <v>150</v>
      </c>
      <c r="R75" s="3">
        <v>128</v>
      </c>
      <c r="S75" s="3"/>
      <c r="T75" s="3">
        <v>0</v>
      </c>
      <c r="U75" s="3">
        <v>0</v>
      </c>
      <c r="V75" s="3">
        <v>80</v>
      </c>
      <c r="W75" s="3">
        <f>VLOOKUP(B75,Ingredients!$B$5:$Y$104,22,FALSE)</f>
        <v>53</v>
      </c>
      <c r="X75" s="3">
        <f>VLOOKUP(B75,Ingredients!$B$5:$Y$104,23,FALSE)</f>
        <v>44</v>
      </c>
      <c r="Y75" s="3">
        <f>VLOOKUP(B75,Ingredients!$B$5:$Y$104,24,FALSE)</f>
        <v>12</v>
      </c>
      <c r="Z75" s="4">
        <v>7</v>
      </c>
      <c r="AA75" s="4">
        <v>14</v>
      </c>
      <c r="AB75" s="4">
        <v>98</v>
      </c>
    </row>
    <row r="76" spans="1:28" ht="12.75">
      <c r="A76" s="2">
        <f t="shared" si="0"/>
        <v>74</v>
      </c>
      <c r="B76" s="2" t="s">
        <v>71</v>
      </c>
      <c r="C76" s="2">
        <v>13</v>
      </c>
      <c r="D76" s="2">
        <v>0.5</v>
      </c>
      <c r="E76" s="2">
        <v>700</v>
      </c>
      <c r="F76" s="2">
        <v>700</v>
      </c>
      <c r="G76" s="2">
        <v>700</v>
      </c>
      <c r="H76" s="2">
        <v>700</v>
      </c>
      <c r="I76" s="2">
        <v>700</v>
      </c>
      <c r="J76" s="2">
        <v>200</v>
      </c>
      <c r="K76" s="2">
        <v>0</v>
      </c>
      <c r="L76" s="2">
        <v>0</v>
      </c>
      <c r="M76" s="2">
        <v>0</v>
      </c>
      <c r="N76" s="2">
        <v>200</v>
      </c>
      <c r="O76" s="2">
        <v>700</v>
      </c>
      <c r="P76" s="2">
        <v>700</v>
      </c>
      <c r="Q76" s="3">
        <v>230</v>
      </c>
      <c r="R76" s="3">
        <v>128</v>
      </c>
      <c r="S76" s="3">
        <v>23</v>
      </c>
      <c r="T76" s="3">
        <v>77</v>
      </c>
      <c r="U76" s="3">
        <v>52</v>
      </c>
      <c r="V76" s="3">
        <v>80</v>
      </c>
      <c r="W76" s="3">
        <f>VLOOKUP(B76,Ingredients!$B$5:$Y$104,22,FALSE)</f>
        <v>53</v>
      </c>
      <c r="X76" s="3">
        <f>VLOOKUP(B76,Ingredients!$B$5:$Y$104,23,FALSE)</f>
        <v>44</v>
      </c>
      <c r="Y76" s="3">
        <f>VLOOKUP(B76,Ingredients!$B$5:$Y$104,24,FALSE)</f>
        <v>12</v>
      </c>
      <c r="Z76" s="4">
        <v>0.5</v>
      </c>
      <c r="AA76" s="4">
        <v>0</v>
      </c>
      <c r="AB76" s="4">
        <v>11</v>
      </c>
    </row>
    <row r="77" spans="1:28" ht="12.75">
      <c r="A77" s="2">
        <f t="shared" si="0"/>
        <v>75</v>
      </c>
      <c r="B77" s="2" t="s">
        <v>97</v>
      </c>
      <c r="C77" s="2">
        <v>32</v>
      </c>
      <c r="D77" s="2">
        <v>0.5</v>
      </c>
      <c r="E77" s="2">
        <v>700</v>
      </c>
      <c r="F77" s="2">
        <v>700</v>
      </c>
      <c r="G77" s="2">
        <v>700</v>
      </c>
      <c r="H77" s="2">
        <v>700</v>
      </c>
      <c r="I77" s="2">
        <v>200</v>
      </c>
      <c r="J77" s="2">
        <v>0</v>
      </c>
      <c r="K77" s="2">
        <v>0</v>
      </c>
      <c r="L77" s="2">
        <v>200</v>
      </c>
      <c r="M77" s="2">
        <v>700</v>
      </c>
      <c r="N77" s="2">
        <v>700</v>
      </c>
      <c r="O77" s="2">
        <v>700</v>
      </c>
      <c r="P77" s="2">
        <v>700</v>
      </c>
      <c r="Q77" s="3">
        <v>230</v>
      </c>
      <c r="R77" s="3">
        <v>128</v>
      </c>
      <c r="S77" s="3">
        <v>23</v>
      </c>
      <c r="T77" s="3">
        <v>77</v>
      </c>
      <c r="U77" s="3">
        <v>52</v>
      </c>
      <c r="V77" s="3">
        <v>80</v>
      </c>
      <c r="W77" s="3">
        <f>VLOOKUP(B77,Ingredients!$B$5:$Y$104,22,FALSE)</f>
        <v>53</v>
      </c>
      <c r="X77" s="3">
        <f>VLOOKUP(B77,Ingredients!$B$5:$Y$104,23,FALSE)</f>
        <v>44</v>
      </c>
      <c r="Y77" s="3">
        <f>VLOOKUP(B77,Ingredients!$B$5:$Y$104,24,FALSE)</f>
        <v>12</v>
      </c>
      <c r="Z77" s="4">
        <v>5</v>
      </c>
      <c r="AA77" s="4">
        <v>0.4</v>
      </c>
      <c r="AB77" s="4">
        <v>9</v>
      </c>
    </row>
    <row r="78" spans="1:28" ht="12.75">
      <c r="A78" s="2">
        <f t="shared" si="0"/>
        <v>76</v>
      </c>
      <c r="B78" s="2" t="s">
        <v>39</v>
      </c>
      <c r="C78" s="2">
        <v>990</v>
      </c>
      <c r="D78" s="4"/>
      <c r="E78" s="4"/>
      <c r="F78" s="4"/>
      <c r="G78" s="4"/>
      <c r="H78" s="4"/>
      <c r="I78" s="4"/>
      <c r="J78" s="4"/>
      <c r="K78" s="4"/>
      <c r="L78" s="4"/>
      <c r="M78" s="4"/>
      <c r="N78" s="4"/>
      <c r="O78" s="4"/>
      <c r="P78" s="4"/>
      <c r="Q78" s="3">
        <v>230</v>
      </c>
      <c r="R78" s="3">
        <v>128</v>
      </c>
      <c r="S78" s="3"/>
      <c r="T78" s="3">
        <v>77</v>
      </c>
      <c r="U78" s="3">
        <v>52</v>
      </c>
      <c r="V78" s="3">
        <v>80</v>
      </c>
      <c r="W78" s="3">
        <f>VLOOKUP(B78,Ingredients!$B$5:$Y$104,22,FALSE)</f>
        <v>53</v>
      </c>
      <c r="X78" s="3">
        <f>VLOOKUP(B78,Ingredients!$B$5:$Y$104,23,FALSE)</f>
        <v>44</v>
      </c>
      <c r="Y78" s="3">
        <f>VLOOKUP(B78,Ingredients!$B$5:$Y$104,24,FALSE)</f>
        <v>12</v>
      </c>
      <c r="Z78" s="4">
        <v>23</v>
      </c>
      <c r="AA78" s="4">
        <v>6.5</v>
      </c>
      <c r="AB78" s="4">
        <v>0</v>
      </c>
    </row>
    <row r="79" spans="1:28" ht="12.75">
      <c r="A79" s="2">
        <f aca="true" t="shared" si="1" ref="A79:A104">A78+1</f>
        <v>77</v>
      </c>
      <c r="B79" s="2" t="s">
        <v>40</v>
      </c>
      <c r="C79" s="2">
        <v>1630</v>
      </c>
      <c r="D79" s="5">
        <v>0.45</v>
      </c>
      <c r="E79" s="4"/>
      <c r="F79" s="4"/>
      <c r="G79" s="4"/>
      <c r="H79" s="4"/>
      <c r="I79" s="4"/>
      <c r="J79" s="4"/>
      <c r="K79" s="4"/>
      <c r="L79" s="4"/>
      <c r="M79" s="4"/>
      <c r="N79" s="4"/>
      <c r="O79" s="4"/>
      <c r="P79" s="4"/>
      <c r="Q79" s="3">
        <v>230</v>
      </c>
      <c r="R79" s="3">
        <v>128</v>
      </c>
      <c r="S79" s="3"/>
      <c r="T79" s="3">
        <v>77</v>
      </c>
      <c r="U79" s="3">
        <v>52</v>
      </c>
      <c r="V79" s="3">
        <v>80</v>
      </c>
      <c r="W79" s="3">
        <f>VLOOKUP(B79,Ingredients!$B$5:$Y$104,22,FALSE)</f>
        <v>53</v>
      </c>
      <c r="X79" s="3">
        <f>VLOOKUP(B79,Ingredients!$B$5:$Y$104,23,FALSE)</f>
        <v>44</v>
      </c>
      <c r="Y79" s="3">
        <f>VLOOKUP(B79,Ingredients!$B$5:$Y$104,24,FALSE)</f>
        <v>12</v>
      </c>
      <c r="Z79" s="4">
        <v>23</v>
      </c>
      <c r="AA79" s="4">
        <v>6.5</v>
      </c>
      <c r="AB79" s="4">
        <v>0</v>
      </c>
    </row>
    <row r="80" spans="1:28" ht="12.75">
      <c r="A80" s="2">
        <f t="shared" si="1"/>
        <v>78</v>
      </c>
      <c r="B80" s="2" t="s">
        <v>105</v>
      </c>
      <c r="C80" s="2">
        <v>1850</v>
      </c>
      <c r="D80" s="2">
        <v>0.8</v>
      </c>
      <c r="Q80" s="3">
        <v>150</v>
      </c>
      <c r="R80" s="3">
        <v>128</v>
      </c>
      <c r="S80" s="3"/>
      <c r="T80" s="3">
        <v>77</v>
      </c>
      <c r="U80" s="3">
        <v>52</v>
      </c>
      <c r="V80" s="3">
        <v>80</v>
      </c>
      <c r="W80" s="3">
        <f>VLOOKUP(B80,Ingredients!$B$5:$Y$104,22,FALSE)</f>
        <v>53</v>
      </c>
      <c r="X80" s="3">
        <f>VLOOKUP(B80,Ingredients!$B$5:$Y$104,23,FALSE)</f>
        <v>44</v>
      </c>
      <c r="Y80" s="3">
        <f>VLOOKUP(B80,Ingredients!$B$5:$Y$104,24,FALSE)</f>
        <v>12</v>
      </c>
      <c r="Z80" s="4">
        <v>7</v>
      </c>
      <c r="AA80" s="4">
        <v>13</v>
      </c>
      <c r="AB80" s="4">
        <v>5</v>
      </c>
    </row>
    <row r="81" spans="1:28" ht="12.75">
      <c r="A81" s="2">
        <f t="shared" si="1"/>
        <v>79</v>
      </c>
      <c r="B81" s="2" t="s">
        <v>72</v>
      </c>
      <c r="C81" s="2">
        <v>12</v>
      </c>
      <c r="D81" s="2">
        <v>0.5</v>
      </c>
      <c r="E81" s="2">
        <v>0</v>
      </c>
      <c r="F81" s="2">
        <v>0</v>
      </c>
      <c r="G81" s="2">
        <v>0</v>
      </c>
      <c r="H81" s="2">
        <v>200</v>
      </c>
      <c r="I81" s="2">
        <v>700</v>
      </c>
      <c r="J81" s="2">
        <v>700</v>
      </c>
      <c r="K81" s="2">
        <v>0</v>
      </c>
      <c r="L81" s="2">
        <v>0</v>
      </c>
      <c r="M81" s="2">
        <v>0</v>
      </c>
      <c r="N81" s="2">
        <v>0</v>
      </c>
      <c r="O81" s="2">
        <v>0</v>
      </c>
      <c r="P81" s="2">
        <v>0</v>
      </c>
      <c r="Q81" s="3">
        <v>230</v>
      </c>
      <c r="R81" s="3">
        <v>128</v>
      </c>
      <c r="S81" s="3">
        <v>23</v>
      </c>
      <c r="T81" s="3">
        <v>77</v>
      </c>
      <c r="U81" s="3">
        <v>52</v>
      </c>
      <c r="V81" s="3">
        <v>80</v>
      </c>
      <c r="W81" s="3">
        <f>VLOOKUP(B81,Ingredients!$B$5:$Y$104,22,FALSE)</f>
        <v>53</v>
      </c>
      <c r="X81" s="3">
        <f>VLOOKUP(B81,Ingredients!$B$5:$Y$104,23,FALSE)</f>
        <v>44</v>
      </c>
      <c r="Y81" s="3">
        <f>VLOOKUP(B81,Ingredients!$B$5:$Y$104,24,FALSE)</f>
        <v>12</v>
      </c>
      <c r="Z81" s="4">
        <v>0.4</v>
      </c>
      <c r="AA81" s="4">
        <v>0</v>
      </c>
      <c r="AB81" s="4">
        <v>12.2</v>
      </c>
    </row>
    <row r="82" spans="1:28" ht="12.75">
      <c r="A82" s="2">
        <f t="shared" si="1"/>
        <v>80</v>
      </c>
      <c r="B82" s="2" t="s">
        <v>96</v>
      </c>
      <c r="C82" s="2">
        <v>32</v>
      </c>
      <c r="D82" s="2">
        <v>0.5</v>
      </c>
      <c r="E82" s="2">
        <v>0</v>
      </c>
      <c r="F82" s="2">
        <v>0</v>
      </c>
      <c r="G82" s="2">
        <v>0</v>
      </c>
      <c r="H82" s="2">
        <v>200</v>
      </c>
      <c r="I82" s="2">
        <v>200</v>
      </c>
      <c r="J82" s="2">
        <v>0</v>
      </c>
      <c r="K82" s="2">
        <v>0</v>
      </c>
      <c r="L82" s="2">
        <v>0</v>
      </c>
      <c r="M82" s="2">
        <v>0</v>
      </c>
      <c r="N82" s="2">
        <v>0</v>
      </c>
      <c r="O82" s="2">
        <v>0</v>
      </c>
      <c r="P82" s="2">
        <v>0</v>
      </c>
      <c r="Q82" s="3">
        <v>230</v>
      </c>
      <c r="R82" s="3">
        <v>128</v>
      </c>
      <c r="S82" s="3">
        <v>23</v>
      </c>
      <c r="T82" s="3">
        <v>77</v>
      </c>
      <c r="U82" s="3">
        <v>52</v>
      </c>
      <c r="V82" s="3">
        <v>80</v>
      </c>
      <c r="W82" s="3">
        <f>VLOOKUP(B82,Ingredients!$B$5:$Y$104,22,FALSE)</f>
        <v>53</v>
      </c>
      <c r="X82" s="3">
        <f>VLOOKUP(B82,Ingredients!$B$5:$Y$104,23,FALSE)</f>
        <v>44</v>
      </c>
      <c r="Y82" s="3">
        <f>VLOOKUP(B82,Ingredients!$B$5:$Y$104,24,FALSE)</f>
        <v>12</v>
      </c>
      <c r="Z82" s="4">
        <v>1.5</v>
      </c>
      <c r="AA82" s="4">
        <v>0.2</v>
      </c>
      <c r="AB82" s="4">
        <v>6</v>
      </c>
    </row>
    <row r="83" spans="1:28" ht="12.75">
      <c r="A83" s="2">
        <f t="shared" si="1"/>
        <v>81</v>
      </c>
      <c r="B83" s="2" t="s">
        <v>148</v>
      </c>
      <c r="C83" s="2">
        <v>520</v>
      </c>
      <c r="D83" s="2">
        <v>1</v>
      </c>
      <c r="Q83" s="3">
        <v>230</v>
      </c>
      <c r="R83" s="3">
        <v>128</v>
      </c>
      <c r="S83" s="3"/>
      <c r="T83" s="3">
        <v>77</v>
      </c>
      <c r="U83" s="3">
        <v>52</v>
      </c>
      <c r="V83" s="3">
        <v>80</v>
      </c>
      <c r="W83" s="3">
        <f>VLOOKUP(B83,Ingredients!$B$5:$Y$104,22,FALSE)</f>
        <v>53</v>
      </c>
      <c r="X83" s="3">
        <f>VLOOKUP(B83,Ingredients!$B$5:$Y$104,23,FALSE)</f>
        <v>44</v>
      </c>
      <c r="Y83" s="3">
        <f>VLOOKUP(B83,Ingredients!$B$5:$Y$104,24,FALSE)</f>
        <v>12</v>
      </c>
      <c r="Z83" s="4">
        <v>16</v>
      </c>
      <c r="AA83" s="4">
        <v>1</v>
      </c>
      <c r="AB83" s="4">
        <v>0</v>
      </c>
    </row>
    <row r="84" spans="1:28" ht="12.75">
      <c r="A84" s="2">
        <f t="shared" si="1"/>
        <v>82</v>
      </c>
      <c r="B84" s="2" t="s">
        <v>149</v>
      </c>
      <c r="C84" s="2">
        <v>1000</v>
      </c>
      <c r="D84" s="2">
        <v>1</v>
      </c>
      <c r="Q84" s="3"/>
      <c r="R84" s="3"/>
      <c r="S84" s="3"/>
      <c r="T84" s="3"/>
      <c r="U84" s="3"/>
      <c r="V84" s="3">
        <v>80</v>
      </c>
      <c r="W84" s="3">
        <f>VLOOKUP(B84,Ingredients!$B$5:$Y$104,22,FALSE)</f>
        <v>53</v>
      </c>
      <c r="X84" s="3">
        <f>VLOOKUP(B84,Ingredients!$B$5:$Y$104,23,FALSE)</f>
        <v>44</v>
      </c>
      <c r="Y84" s="3">
        <f>VLOOKUP(B84,Ingredients!$B$5:$Y$104,24,FALSE)</f>
        <v>12</v>
      </c>
      <c r="Z84" s="4">
        <v>16</v>
      </c>
      <c r="AA84" s="4">
        <v>1</v>
      </c>
      <c r="AB84" s="4">
        <v>0</v>
      </c>
    </row>
    <row r="85" spans="1:28" ht="12.75">
      <c r="A85" s="2">
        <f t="shared" si="1"/>
        <v>83</v>
      </c>
      <c r="B85" s="2" t="s">
        <v>98</v>
      </c>
      <c r="C85" s="2">
        <v>32</v>
      </c>
      <c r="D85" s="2">
        <v>0.5</v>
      </c>
      <c r="E85" s="2">
        <v>700</v>
      </c>
      <c r="F85" s="2">
        <v>700</v>
      </c>
      <c r="G85" s="2">
        <v>700</v>
      </c>
      <c r="H85" s="2">
        <v>700</v>
      </c>
      <c r="I85" s="2">
        <v>200</v>
      </c>
      <c r="J85" s="2">
        <v>0</v>
      </c>
      <c r="K85" s="2">
        <v>0</v>
      </c>
      <c r="L85" s="2">
        <v>0</v>
      </c>
      <c r="M85" s="2">
        <v>200</v>
      </c>
      <c r="N85" s="2">
        <v>700</v>
      </c>
      <c r="O85" s="2">
        <v>700</v>
      </c>
      <c r="P85" s="2">
        <v>700</v>
      </c>
      <c r="Q85" s="3">
        <v>230</v>
      </c>
      <c r="R85" s="3">
        <v>128</v>
      </c>
      <c r="S85" s="3">
        <v>23</v>
      </c>
      <c r="T85" s="3">
        <v>77</v>
      </c>
      <c r="U85" s="3">
        <v>52</v>
      </c>
      <c r="V85" s="3">
        <v>80</v>
      </c>
      <c r="W85" s="3">
        <f>VLOOKUP(B85,Ingredients!$B$5:$Y$104,22,FALSE)</f>
        <v>53</v>
      </c>
      <c r="X85" s="3">
        <f>VLOOKUP(B85,Ingredients!$B$5:$Y$104,23,FALSE)</f>
        <v>44</v>
      </c>
      <c r="Y85" s="3">
        <f>VLOOKUP(B85,Ingredients!$B$5:$Y$104,24,FALSE)</f>
        <v>12</v>
      </c>
      <c r="Z85" s="4">
        <v>0.9</v>
      </c>
      <c r="AA85" s="4">
        <v>0.3</v>
      </c>
      <c r="AB85" s="4">
        <v>4.9</v>
      </c>
    </row>
    <row r="86" spans="1:28" ht="12.75">
      <c r="A86" s="2">
        <f t="shared" si="1"/>
        <v>84</v>
      </c>
      <c r="B86" s="2" t="s">
        <v>73</v>
      </c>
      <c r="C86" s="2">
        <v>7</v>
      </c>
      <c r="D86" s="2">
        <v>0.5</v>
      </c>
      <c r="E86" s="2">
        <v>0</v>
      </c>
      <c r="F86" s="2">
        <v>0</v>
      </c>
      <c r="G86" s="2">
        <v>0</v>
      </c>
      <c r="H86" s="2">
        <v>200</v>
      </c>
      <c r="I86" s="2">
        <v>200</v>
      </c>
      <c r="J86" s="2">
        <v>0</v>
      </c>
      <c r="K86" s="2">
        <v>0</v>
      </c>
      <c r="L86" s="2">
        <v>0</v>
      </c>
      <c r="M86" s="2">
        <v>0</v>
      </c>
      <c r="N86" s="2">
        <v>0</v>
      </c>
      <c r="O86" s="2">
        <v>0</v>
      </c>
      <c r="P86" s="2">
        <v>0</v>
      </c>
      <c r="Q86" s="3">
        <v>230</v>
      </c>
      <c r="R86" s="3">
        <v>128</v>
      </c>
      <c r="S86" s="3">
        <v>23</v>
      </c>
      <c r="T86" s="3">
        <v>77</v>
      </c>
      <c r="U86" s="3">
        <v>52</v>
      </c>
      <c r="V86" s="3">
        <v>117</v>
      </c>
      <c r="W86" s="3">
        <f>VLOOKUP(B86,Ingredients!$B$5:$Y$104,22,FALSE)</f>
        <v>53</v>
      </c>
      <c r="X86" s="3">
        <f>VLOOKUP(B86,Ingredients!$B$5:$Y$104,23,FALSE)</f>
        <v>44</v>
      </c>
      <c r="Y86" s="3">
        <f>VLOOKUP(B86,Ingredients!$B$5:$Y$104,24,FALSE)</f>
        <v>12</v>
      </c>
      <c r="Z86" s="4">
        <v>0.3</v>
      </c>
      <c r="AA86" s="4">
        <v>0</v>
      </c>
      <c r="AB86" s="4">
        <v>12</v>
      </c>
    </row>
    <row r="87" spans="1:28" ht="12.75">
      <c r="A87" s="2">
        <f t="shared" si="1"/>
        <v>85</v>
      </c>
      <c r="B87" s="2" t="s">
        <v>99</v>
      </c>
      <c r="C87" s="2">
        <v>20</v>
      </c>
      <c r="D87" s="2">
        <v>0.5</v>
      </c>
      <c r="E87" s="2">
        <v>0</v>
      </c>
      <c r="F87" s="2">
        <v>0</v>
      </c>
      <c r="G87" s="2">
        <v>0</v>
      </c>
      <c r="H87" s="2">
        <v>0</v>
      </c>
      <c r="I87" s="2">
        <v>0</v>
      </c>
      <c r="J87" s="2">
        <v>0</v>
      </c>
      <c r="K87" s="2">
        <v>0</v>
      </c>
      <c r="L87" s="2">
        <v>0</v>
      </c>
      <c r="M87" s="2">
        <v>0</v>
      </c>
      <c r="N87" s="2">
        <v>0</v>
      </c>
      <c r="O87" s="2">
        <v>0</v>
      </c>
      <c r="P87" s="2">
        <v>0</v>
      </c>
      <c r="Q87" s="3">
        <v>230</v>
      </c>
      <c r="R87" s="3">
        <v>128</v>
      </c>
      <c r="S87" s="3">
        <v>23</v>
      </c>
      <c r="T87" s="3">
        <v>77</v>
      </c>
      <c r="U87" s="3">
        <v>52</v>
      </c>
      <c r="V87" s="3">
        <v>80</v>
      </c>
      <c r="W87" s="3">
        <f>VLOOKUP(B87,Ingredients!$B$5:$Y$104,22,FALSE)</f>
        <v>53</v>
      </c>
      <c r="X87" s="3">
        <f>VLOOKUP(B87,Ingredients!$B$5:$Y$104,23,FALSE)</f>
        <v>44</v>
      </c>
      <c r="Y87" s="3">
        <f>VLOOKUP(B87,Ingredients!$B$5:$Y$104,24,FALSE)</f>
        <v>12</v>
      </c>
      <c r="Z87" s="4">
        <v>1.2</v>
      </c>
      <c r="AA87" s="4">
        <v>0.1</v>
      </c>
      <c r="AB87" s="4">
        <v>19.3</v>
      </c>
    </row>
    <row r="88" spans="1:28" ht="12.75">
      <c r="A88" s="2">
        <f t="shared" si="1"/>
        <v>86</v>
      </c>
      <c r="B88" s="2" t="s">
        <v>36</v>
      </c>
      <c r="C88" s="2">
        <v>1410</v>
      </c>
      <c r="D88" s="2">
        <v>0.9</v>
      </c>
      <c r="E88" s="4"/>
      <c r="F88" s="4"/>
      <c r="G88" s="4"/>
      <c r="H88" s="4"/>
      <c r="I88" s="4"/>
      <c r="J88" s="4"/>
      <c r="K88" s="4"/>
      <c r="L88" s="4"/>
      <c r="M88" s="4"/>
      <c r="N88" s="4"/>
      <c r="O88" s="4"/>
      <c r="P88" s="4"/>
      <c r="Q88" s="3">
        <v>230</v>
      </c>
      <c r="R88" s="3">
        <v>128</v>
      </c>
      <c r="S88" s="3"/>
      <c r="T88" s="3">
        <v>77</v>
      </c>
      <c r="U88" s="3">
        <v>52</v>
      </c>
      <c r="V88" s="3">
        <v>80</v>
      </c>
      <c r="W88" s="3">
        <f>VLOOKUP(B88,Ingredients!$B$5:$Y$104,22,FALSE)</f>
        <v>53</v>
      </c>
      <c r="X88" s="3">
        <f>VLOOKUP(B88,Ingredients!$B$5:$Y$104,23,FALSE)</f>
        <v>44</v>
      </c>
      <c r="Y88" s="3">
        <f>VLOOKUP(B88,Ingredients!$B$5:$Y$104,24,FALSE)</f>
        <v>12</v>
      </c>
      <c r="Z88" s="4">
        <v>19</v>
      </c>
      <c r="AA88" s="4">
        <v>15</v>
      </c>
      <c r="AB88" s="4">
        <v>0</v>
      </c>
    </row>
    <row r="89" spans="1:28" ht="12.75">
      <c r="A89" s="2">
        <f t="shared" si="1"/>
        <v>87</v>
      </c>
      <c r="B89" s="2" t="s">
        <v>37</v>
      </c>
      <c r="C89" s="2">
        <v>770</v>
      </c>
      <c r="D89" s="4"/>
      <c r="E89" s="4"/>
      <c r="F89" s="4"/>
      <c r="G89" s="4"/>
      <c r="H89" s="4"/>
      <c r="I89" s="4"/>
      <c r="J89" s="4"/>
      <c r="K89" s="4"/>
      <c r="L89" s="4"/>
      <c r="M89" s="4"/>
      <c r="N89" s="4"/>
      <c r="O89" s="4"/>
      <c r="P89" s="4"/>
      <c r="Q89" s="3">
        <v>230</v>
      </c>
      <c r="R89" s="3">
        <v>128</v>
      </c>
      <c r="S89" s="3"/>
      <c r="T89" s="3">
        <v>77</v>
      </c>
      <c r="U89" s="3">
        <v>52</v>
      </c>
      <c r="V89" s="3">
        <v>80</v>
      </c>
      <c r="W89" s="3">
        <f>VLOOKUP(B89,Ingredients!$B$5:$Y$104,22,FALSE)</f>
        <v>53</v>
      </c>
      <c r="X89" s="3">
        <f>VLOOKUP(B89,Ingredients!$B$5:$Y$104,23,FALSE)</f>
        <v>44</v>
      </c>
      <c r="Y89" s="3">
        <f>VLOOKUP(B89,Ingredients!$B$5:$Y$104,24,FALSE)</f>
        <v>12</v>
      </c>
      <c r="Z89" s="4">
        <v>20</v>
      </c>
      <c r="AA89" s="4">
        <v>10</v>
      </c>
      <c r="AB89" s="4">
        <v>0</v>
      </c>
    </row>
    <row r="90" spans="1:28" ht="12.75">
      <c r="A90" s="2">
        <f t="shared" si="1"/>
        <v>88</v>
      </c>
      <c r="B90" s="2" t="s">
        <v>38</v>
      </c>
      <c r="C90" s="2">
        <v>1330</v>
      </c>
      <c r="D90" s="5">
        <v>0.45</v>
      </c>
      <c r="E90" s="4"/>
      <c r="F90" s="4"/>
      <c r="G90" s="4"/>
      <c r="H90" s="4"/>
      <c r="I90" s="4"/>
      <c r="J90" s="4"/>
      <c r="K90" s="4"/>
      <c r="L90" s="4"/>
      <c r="M90" s="4"/>
      <c r="N90" s="4"/>
      <c r="O90" s="4"/>
      <c r="P90" s="4"/>
      <c r="Q90" s="3">
        <v>230</v>
      </c>
      <c r="R90" s="3">
        <v>128</v>
      </c>
      <c r="S90" s="3"/>
      <c r="T90" s="3">
        <v>77</v>
      </c>
      <c r="U90" s="3">
        <v>52</v>
      </c>
      <c r="V90" s="3">
        <v>80</v>
      </c>
      <c r="W90" s="3">
        <f>VLOOKUP(B90,Ingredients!$B$5:$Y$104,22,FALSE)</f>
        <v>53</v>
      </c>
      <c r="X90" s="3">
        <f>VLOOKUP(B90,Ingredients!$B$5:$Y$104,23,FALSE)</f>
        <v>44</v>
      </c>
      <c r="Y90" s="3">
        <f>VLOOKUP(B90,Ingredients!$B$5:$Y$104,24,FALSE)</f>
        <v>12</v>
      </c>
      <c r="Z90" s="4">
        <v>20</v>
      </c>
      <c r="AA90" s="4">
        <v>10</v>
      </c>
      <c r="AB90" s="4">
        <v>0</v>
      </c>
    </row>
    <row r="91" spans="1:28" ht="12.75">
      <c r="A91" s="2">
        <f t="shared" si="1"/>
        <v>89</v>
      </c>
      <c r="B91" s="2" t="s">
        <v>23</v>
      </c>
      <c r="C91" s="2">
        <v>829</v>
      </c>
      <c r="D91" s="2">
        <v>0.8</v>
      </c>
      <c r="Q91" s="3">
        <v>150</v>
      </c>
      <c r="R91" s="3">
        <v>128</v>
      </c>
      <c r="S91" s="3"/>
      <c r="T91" s="3">
        <v>77</v>
      </c>
      <c r="U91" s="3">
        <v>52</v>
      </c>
      <c r="V91" s="3">
        <v>80</v>
      </c>
      <c r="W91" s="3">
        <f>VLOOKUP(B91,Ingredients!$B$5:$Y$104,22,FALSE)</f>
        <v>53</v>
      </c>
      <c r="X91" s="3">
        <f>VLOOKUP(B91,Ingredients!$B$5:$Y$104,23,FALSE)</f>
        <v>44</v>
      </c>
      <c r="Y91" s="3">
        <f>VLOOKUP(B91,Ingredients!$B$5:$Y$104,24,FALSE)</f>
        <v>12</v>
      </c>
      <c r="Z91" s="4">
        <v>10</v>
      </c>
      <c r="AA91" s="4">
        <v>10</v>
      </c>
      <c r="AB91" s="4">
        <v>30</v>
      </c>
    </row>
    <row r="92" spans="1:28" ht="12.75">
      <c r="A92" s="2">
        <f t="shared" si="1"/>
        <v>90</v>
      </c>
      <c r="B92" s="2" t="s">
        <v>74</v>
      </c>
      <c r="C92" s="2">
        <v>24</v>
      </c>
      <c r="D92" s="2">
        <v>0.5</v>
      </c>
      <c r="E92" s="2">
        <v>700</v>
      </c>
      <c r="F92" s="2">
        <v>700</v>
      </c>
      <c r="G92" s="2">
        <v>700</v>
      </c>
      <c r="H92" s="2">
        <v>700</v>
      </c>
      <c r="I92" s="2">
        <v>700</v>
      </c>
      <c r="J92" s="2">
        <v>200</v>
      </c>
      <c r="K92" s="2">
        <v>0</v>
      </c>
      <c r="L92" s="2">
        <v>0</v>
      </c>
      <c r="M92" s="2">
        <v>200</v>
      </c>
      <c r="N92" s="2">
        <v>700</v>
      </c>
      <c r="O92" s="2">
        <v>700</v>
      </c>
      <c r="P92" s="2">
        <v>700</v>
      </c>
      <c r="Q92" s="3">
        <v>230</v>
      </c>
      <c r="R92" s="3">
        <v>128</v>
      </c>
      <c r="S92" s="3">
        <v>23</v>
      </c>
      <c r="T92" s="3">
        <v>77</v>
      </c>
      <c r="U92" s="3">
        <v>52</v>
      </c>
      <c r="V92" s="3">
        <v>80</v>
      </c>
      <c r="W92" s="3">
        <f>VLOOKUP(B92,Ingredients!$B$5:$Y$104,22,FALSE)</f>
        <v>53</v>
      </c>
      <c r="X92" s="3">
        <f>VLOOKUP(B92,Ingredients!$B$5:$Y$104,23,FALSE)</f>
        <v>44</v>
      </c>
      <c r="Y92" s="3">
        <f>VLOOKUP(B92,Ingredients!$B$5:$Y$104,24,FALSE)</f>
        <v>12</v>
      </c>
      <c r="Z92" s="4">
        <v>1</v>
      </c>
      <c r="AA92" s="4">
        <v>0</v>
      </c>
      <c r="AB92" s="4">
        <v>12</v>
      </c>
    </row>
    <row r="93" spans="1:28" ht="12.75">
      <c r="A93" s="2">
        <f t="shared" si="1"/>
        <v>91</v>
      </c>
      <c r="B93" s="2" t="s">
        <v>100</v>
      </c>
      <c r="C93" s="2">
        <v>32</v>
      </c>
      <c r="D93" s="2">
        <v>0.5</v>
      </c>
      <c r="E93" s="2">
        <v>700</v>
      </c>
      <c r="F93" s="2">
        <v>700</v>
      </c>
      <c r="G93" s="2">
        <v>200</v>
      </c>
      <c r="H93" s="2">
        <v>0</v>
      </c>
      <c r="I93" s="2">
        <v>0</v>
      </c>
      <c r="J93" s="2">
        <v>0</v>
      </c>
      <c r="K93" s="2">
        <v>0</v>
      </c>
      <c r="L93" s="2">
        <v>0</v>
      </c>
      <c r="M93" s="2">
        <v>0</v>
      </c>
      <c r="N93" s="2">
        <v>0</v>
      </c>
      <c r="O93" s="2">
        <v>200</v>
      </c>
      <c r="P93" s="2">
        <v>700</v>
      </c>
      <c r="Q93" s="3">
        <v>230</v>
      </c>
      <c r="R93" s="3">
        <v>128</v>
      </c>
      <c r="S93" s="3">
        <v>23</v>
      </c>
      <c r="T93" s="3">
        <v>77</v>
      </c>
      <c r="U93" s="3">
        <v>52</v>
      </c>
      <c r="V93" s="3">
        <v>80</v>
      </c>
      <c r="W93" s="3">
        <f>VLOOKUP(B93,Ingredients!$B$5:$Y$104,22,FALSE)</f>
        <v>53</v>
      </c>
      <c r="X93" s="3">
        <f>VLOOKUP(B93,Ingredients!$B$5:$Y$104,23,FALSE)</f>
        <v>44</v>
      </c>
      <c r="Y93" s="3">
        <f>VLOOKUP(B93,Ingredients!$B$5:$Y$104,24,FALSE)</f>
        <v>12</v>
      </c>
      <c r="Z93" s="4">
        <v>0.6</v>
      </c>
      <c r="AA93" s="4">
        <v>0.3</v>
      </c>
      <c r="AB93" s="4">
        <v>2.6</v>
      </c>
    </row>
    <row r="94" spans="1:28" ht="12.75">
      <c r="A94" s="2">
        <f t="shared" si="1"/>
        <v>92</v>
      </c>
      <c r="B94" s="2" t="s">
        <v>75</v>
      </c>
      <c r="C94" s="2">
        <v>19</v>
      </c>
      <c r="D94" s="2">
        <v>0.5</v>
      </c>
      <c r="E94" s="2">
        <v>700</v>
      </c>
      <c r="F94" s="2">
        <v>700</v>
      </c>
      <c r="G94" s="2">
        <v>700</v>
      </c>
      <c r="H94" s="2">
        <v>700</v>
      </c>
      <c r="I94" s="2">
        <v>700</v>
      </c>
      <c r="J94" s="2">
        <v>700</v>
      </c>
      <c r="K94" s="2">
        <v>700</v>
      </c>
      <c r="L94" s="2">
        <v>200</v>
      </c>
      <c r="M94" s="2">
        <v>0</v>
      </c>
      <c r="N94" s="2">
        <v>0</v>
      </c>
      <c r="O94" s="2">
        <v>200</v>
      </c>
      <c r="P94" s="2">
        <v>700</v>
      </c>
      <c r="Q94" s="3">
        <v>230</v>
      </c>
      <c r="R94" s="3">
        <v>128</v>
      </c>
      <c r="S94" s="3">
        <v>23</v>
      </c>
      <c r="T94" s="3">
        <v>77</v>
      </c>
      <c r="U94" s="3">
        <v>52</v>
      </c>
      <c r="V94" s="3">
        <v>80</v>
      </c>
      <c r="W94" s="3">
        <f>VLOOKUP(B94,Ingredients!$B$5:$Y$104,22,FALSE)</f>
        <v>53</v>
      </c>
      <c r="X94" s="3">
        <f>VLOOKUP(B94,Ingredients!$B$5:$Y$104,23,FALSE)</f>
        <v>44</v>
      </c>
      <c r="Y94" s="3">
        <f>VLOOKUP(B94,Ingredients!$B$5:$Y$104,24,FALSE)</f>
        <v>12</v>
      </c>
      <c r="Z94" s="4">
        <v>0.5</v>
      </c>
      <c r="AA94" s="4">
        <v>0.7</v>
      </c>
      <c r="AB94" s="4">
        <v>15.5</v>
      </c>
    </row>
    <row r="95" spans="1:28" ht="12.75">
      <c r="A95" s="2">
        <f t="shared" si="1"/>
        <v>93</v>
      </c>
      <c r="B95" s="2" t="s">
        <v>76</v>
      </c>
      <c r="C95" s="2">
        <v>32</v>
      </c>
      <c r="D95" s="2">
        <v>0.5</v>
      </c>
      <c r="E95" s="2">
        <v>700</v>
      </c>
      <c r="F95" s="2">
        <v>700</v>
      </c>
      <c r="G95" s="2">
        <v>200</v>
      </c>
      <c r="H95" s="2">
        <v>0</v>
      </c>
      <c r="I95" s="2">
        <v>0</v>
      </c>
      <c r="J95" s="2">
        <v>200</v>
      </c>
      <c r="K95" s="2">
        <v>700</v>
      </c>
      <c r="L95" s="2">
        <v>700</v>
      </c>
      <c r="M95" s="2">
        <v>700</v>
      </c>
      <c r="N95" s="2">
        <v>700</v>
      </c>
      <c r="O95" s="2">
        <v>700</v>
      </c>
      <c r="P95" s="2">
        <v>700</v>
      </c>
      <c r="Q95" s="3">
        <v>230</v>
      </c>
      <c r="R95" s="3">
        <v>128</v>
      </c>
      <c r="S95" s="3">
        <v>23</v>
      </c>
      <c r="T95" s="3">
        <v>77</v>
      </c>
      <c r="U95" s="3">
        <v>52</v>
      </c>
      <c r="V95" s="3">
        <v>80</v>
      </c>
      <c r="W95" s="3">
        <f>VLOOKUP(B95,Ingredients!$B$5:$Y$104,22,FALSE)</f>
        <v>53</v>
      </c>
      <c r="X95" s="3">
        <f>VLOOKUP(B95,Ingredients!$B$5:$Y$104,23,FALSE)</f>
        <v>44</v>
      </c>
      <c r="Y95" s="3">
        <f>VLOOKUP(B95,Ingredients!$B$5:$Y$104,24,FALSE)</f>
        <v>12</v>
      </c>
      <c r="Z95" s="4">
        <v>0.5</v>
      </c>
      <c r="AA95" s="4">
        <v>0</v>
      </c>
      <c r="AB95" s="4">
        <v>4</v>
      </c>
    </row>
    <row r="96" spans="1:28" ht="12.75">
      <c r="A96" s="2">
        <f t="shared" si="1"/>
        <v>94</v>
      </c>
      <c r="B96" s="2" t="s">
        <v>52</v>
      </c>
      <c r="C96" s="2">
        <v>760</v>
      </c>
      <c r="D96" s="2">
        <v>0.7</v>
      </c>
      <c r="Q96" s="3"/>
      <c r="R96" s="3"/>
      <c r="S96" s="3"/>
      <c r="T96" s="3"/>
      <c r="U96" s="3">
        <v>52</v>
      </c>
      <c r="V96" s="3">
        <v>80</v>
      </c>
      <c r="W96" s="3">
        <f>VLOOKUP(B96,Ingredients!$B$5:$Y$104,22,FALSE)</f>
        <v>53</v>
      </c>
      <c r="X96" s="3">
        <f>VLOOKUP(B96,Ingredients!$B$5:$Y$104,23,FALSE)</f>
        <v>44</v>
      </c>
      <c r="Y96" s="3">
        <f>VLOOKUP(B96,Ingredients!$B$5:$Y$104,24,FALSE)</f>
        <v>12</v>
      </c>
      <c r="Z96" s="4">
        <v>6.7</v>
      </c>
      <c r="AA96" s="4">
        <v>0.6</v>
      </c>
      <c r="AB96" s="4">
        <v>86</v>
      </c>
    </row>
    <row r="97" spans="1:28" ht="12.75">
      <c r="A97" s="2">
        <f t="shared" si="1"/>
        <v>95</v>
      </c>
      <c r="B97" s="2" t="s">
        <v>101</v>
      </c>
      <c r="C97" s="2">
        <v>77</v>
      </c>
      <c r="D97" s="2">
        <v>0.5</v>
      </c>
      <c r="E97" s="2">
        <f>2970-C97</f>
        <v>2893</v>
      </c>
      <c r="F97" s="2">
        <f>E97</f>
        <v>2893</v>
      </c>
      <c r="G97" s="2">
        <f>ROUND(F97/2,0)</f>
        <v>1447</v>
      </c>
      <c r="H97" s="2">
        <v>0</v>
      </c>
      <c r="I97" s="2">
        <v>0</v>
      </c>
      <c r="J97" s="2">
        <v>0</v>
      </c>
      <c r="K97" s="2">
        <v>0</v>
      </c>
      <c r="L97" s="2">
        <v>0</v>
      </c>
      <c r="M97" s="2">
        <v>0</v>
      </c>
      <c r="N97" s="2">
        <v>0</v>
      </c>
      <c r="O97" s="2">
        <v>0</v>
      </c>
      <c r="P97" s="2">
        <f>G97</f>
        <v>1447</v>
      </c>
      <c r="Q97" s="3">
        <v>230</v>
      </c>
      <c r="R97" s="3">
        <v>128</v>
      </c>
      <c r="S97" s="3"/>
      <c r="T97" s="3">
        <v>77</v>
      </c>
      <c r="U97" s="3">
        <v>52</v>
      </c>
      <c r="V97" s="3">
        <v>80</v>
      </c>
      <c r="W97" s="3">
        <f>VLOOKUP(B97,Ingredients!$B$5:$Y$104,22,FALSE)</f>
        <v>53</v>
      </c>
      <c r="X97" s="3">
        <f>VLOOKUP(B97,Ingredients!$B$5:$Y$104,23,FALSE)</f>
        <v>44</v>
      </c>
      <c r="Y97" s="3">
        <f>VLOOKUP(B97,Ingredients!$B$5:$Y$104,24,FALSE)</f>
        <v>12</v>
      </c>
      <c r="Z97" s="4">
        <v>1</v>
      </c>
      <c r="AA97" s="4">
        <v>0.3</v>
      </c>
      <c r="AB97" s="4">
        <v>2</v>
      </c>
    </row>
    <row r="98" spans="1:28" ht="12.75">
      <c r="A98" s="2">
        <f t="shared" si="1"/>
        <v>96</v>
      </c>
      <c r="B98" s="2" t="s">
        <v>9</v>
      </c>
      <c r="C98" s="2">
        <v>600</v>
      </c>
      <c r="D98" s="2">
        <v>1</v>
      </c>
      <c r="Q98" s="3"/>
      <c r="R98" s="3"/>
      <c r="S98" s="3"/>
      <c r="T98" s="3"/>
      <c r="U98" s="3"/>
      <c r="V98" s="3">
        <v>80</v>
      </c>
      <c r="W98" s="3">
        <f>VLOOKUP(B98,Ingredients!$B$5:$Y$104,22,FALSE)</f>
        <v>53</v>
      </c>
      <c r="X98" s="3">
        <f>VLOOKUP(B98,Ingredients!$B$5:$Y$104,23,FALSE)</f>
        <v>44</v>
      </c>
      <c r="Y98" s="3">
        <f>VLOOKUP(B98,Ingredients!$B$5:$Y$104,24,FALSE)</f>
        <v>12</v>
      </c>
      <c r="Z98" s="4">
        <v>20</v>
      </c>
      <c r="AA98" s="4">
        <v>10</v>
      </c>
      <c r="AB98" s="4">
        <v>0</v>
      </c>
    </row>
    <row r="99" spans="1:28" ht="12.75">
      <c r="A99" s="2">
        <f t="shared" si="1"/>
        <v>97</v>
      </c>
      <c r="B99" s="2" t="s">
        <v>155</v>
      </c>
      <c r="C99" s="3">
        <v>120</v>
      </c>
      <c r="D99" s="2">
        <v>0.7</v>
      </c>
      <c r="Q99" s="3"/>
      <c r="R99" s="3"/>
      <c r="S99" s="3"/>
      <c r="T99" s="3"/>
      <c r="U99" s="3"/>
      <c r="V99" s="3">
        <v>80</v>
      </c>
      <c r="W99" s="3">
        <f>VLOOKUP(B99,Ingredients!$B$5:$Y$104,22,FALSE)</f>
        <v>53</v>
      </c>
      <c r="X99" s="3">
        <f>VLOOKUP(B99,Ingredients!$B$5:$Y$104,23,FALSE)</f>
        <v>44</v>
      </c>
      <c r="Y99" s="3">
        <f>VLOOKUP(B99,Ingredients!$B$5:$Y$104,24,FALSE)</f>
        <v>12</v>
      </c>
      <c r="Z99" s="4">
        <v>13</v>
      </c>
      <c r="AA99" s="4">
        <v>2</v>
      </c>
      <c r="AB99" s="4">
        <v>72</v>
      </c>
    </row>
    <row r="100" spans="1:28" ht="12.75">
      <c r="A100" s="2">
        <f t="shared" si="1"/>
        <v>98</v>
      </c>
      <c r="B100" s="2" t="s">
        <v>102</v>
      </c>
      <c r="C100" s="2">
        <v>200</v>
      </c>
      <c r="D100" s="2">
        <v>0.8</v>
      </c>
      <c r="Q100" s="3"/>
      <c r="R100" s="3">
        <v>128</v>
      </c>
      <c r="S100" s="3"/>
      <c r="T100" s="3">
        <v>77</v>
      </c>
      <c r="U100" s="3">
        <v>52</v>
      </c>
      <c r="V100" s="3">
        <v>80</v>
      </c>
      <c r="W100" s="3">
        <f>VLOOKUP(B100,Ingredients!$B$5:$Y$104,22,FALSE)</f>
        <v>53</v>
      </c>
      <c r="X100" s="3">
        <f>VLOOKUP(B100,Ingredients!$B$5:$Y$104,23,FALSE)</f>
        <v>44</v>
      </c>
      <c r="Y100" s="3">
        <f>VLOOKUP(B100,Ingredients!$B$5:$Y$104,24,FALSE)</f>
        <v>12</v>
      </c>
      <c r="Z100" s="4">
        <v>0</v>
      </c>
      <c r="AA100" s="4">
        <v>0</v>
      </c>
      <c r="AB100" s="4">
        <v>100</v>
      </c>
    </row>
    <row r="101" spans="1:28" ht="12.75">
      <c r="A101" s="2">
        <f t="shared" si="1"/>
        <v>99</v>
      </c>
      <c r="B101" s="2" t="s">
        <v>77</v>
      </c>
      <c r="C101" s="2">
        <v>90</v>
      </c>
      <c r="D101" s="2">
        <v>0.5</v>
      </c>
      <c r="E101" s="2">
        <f>734-C101</f>
        <v>644</v>
      </c>
      <c r="F101" s="2">
        <f>E101</f>
        <v>644</v>
      </c>
      <c r="G101" s="2">
        <f>E101</f>
        <v>644</v>
      </c>
      <c r="H101" s="2">
        <f>E101</f>
        <v>644</v>
      </c>
      <c r="I101" s="2">
        <f>H101/2</f>
        <v>322</v>
      </c>
      <c r="J101" s="2">
        <v>0</v>
      </c>
      <c r="K101" s="2">
        <v>0</v>
      </c>
      <c r="L101" s="2">
        <v>0</v>
      </c>
      <c r="M101" s="2">
        <v>0</v>
      </c>
      <c r="N101" s="2">
        <v>0</v>
      </c>
      <c r="O101" s="2">
        <f>I101</f>
        <v>322</v>
      </c>
      <c r="P101" s="2">
        <f>E101</f>
        <v>644</v>
      </c>
      <c r="Q101" s="3">
        <v>230</v>
      </c>
      <c r="R101" s="3">
        <v>128</v>
      </c>
      <c r="S101" s="3">
        <v>23</v>
      </c>
      <c r="T101" s="3">
        <v>77</v>
      </c>
      <c r="U101" s="3">
        <v>52</v>
      </c>
      <c r="V101" s="3">
        <v>79</v>
      </c>
      <c r="W101" s="3">
        <f>VLOOKUP(B101,Ingredients!$B$5:$Y$104,22,FALSE)</f>
        <v>53</v>
      </c>
      <c r="X101" s="3">
        <f>VLOOKUP(B101,Ingredients!$B$5:$Y$104,23,FALSE)</f>
        <v>44</v>
      </c>
      <c r="Y101" s="3">
        <f>VLOOKUP(B101,Ingredients!$B$5:$Y$104,24,FALSE)</f>
        <v>12</v>
      </c>
      <c r="Z101" s="4">
        <v>1</v>
      </c>
      <c r="AA101" s="4">
        <v>0.2</v>
      </c>
      <c r="AB101" s="4">
        <v>32</v>
      </c>
    </row>
    <row r="102" spans="1:28" ht="12.75">
      <c r="A102" s="2">
        <f t="shared" si="1"/>
        <v>100</v>
      </c>
      <c r="B102" s="2" t="s">
        <v>35</v>
      </c>
      <c r="C102" s="2">
        <v>15900</v>
      </c>
      <c r="D102" s="2">
        <v>0.69</v>
      </c>
      <c r="E102" s="4"/>
      <c r="F102" s="4"/>
      <c r="G102" s="4"/>
      <c r="H102" s="4"/>
      <c r="I102" s="4"/>
      <c r="J102" s="4"/>
      <c r="K102" s="4"/>
      <c r="L102" s="4"/>
      <c r="M102" s="4"/>
      <c r="N102" s="4"/>
      <c r="O102" s="4"/>
      <c r="P102" s="4"/>
      <c r="Q102" s="3">
        <v>230</v>
      </c>
      <c r="R102" s="3">
        <v>128</v>
      </c>
      <c r="S102" s="3"/>
      <c r="T102" s="3">
        <v>77</v>
      </c>
      <c r="U102" s="3">
        <v>52</v>
      </c>
      <c r="V102" s="3">
        <v>80</v>
      </c>
      <c r="W102" s="3">
        <f>VLOOKUP(B102,Ingredients!$B$5:$Y$104,22,FALSE)</f>
        <v>53</v>
      </c>
      <c r="X102" s="3">
        <f>VLOOKUP(B102,Ingredients!$B$5:$Y$104,23,FALSE)</f>
        <v>44</v>
      </c>
      <c r="Y102" s="3">
        <f>VLOOKUP(B102,Ingredients!$B$5:$Y$104,24,FALSE)</f>
        <v>12</v>
      </c>
      <c r="Z102" s="4">
        <v>19</v>
      </c>
      <c r="AA102" s="4">
        <v>11</v>
      </c>
      <c r="AB102" s="4">
        <v>0</v>
      </c>
    </row>
    <row r="103" spans="1:25" ht="12.75">
      <c r="A103" s="2">
        <f t="shared" si="1"/>
        <v>101</v>
      </c>
      <c r="B103" s="2" t="s">
        <v>151</v>
      </c>
      <c r="C103" s="3">
        <v>400</v>
      </c>
      <c r="D103" s="2">
        <v>1</v>
      </c>
      <c r="Q103" s="3"/>
      <c r="R103" s="3"/>
      <c r="S103" s="3"/>
      <c r="T103" s="3"/>
      <c r="U103" s="3"/>
      <c r="V103" s="3"/>
      <c r="W103" s="3">
        <f>VLOOKUP(B103,Ingredients!$B$5:$Y$104,22,FALSE)</f>
        <v>0</v>
      </c>
      <c r="X103" s="3">
        <f>VLOOKUP(B103,Ingredients!$B$5:$Y$104,23,FALSE)</f>
        <v>0</v>
      </c>
      <c r="Y103" s="3">
        <f>VLOOKUP(B103,Ingredients!$B$5:$Y$104,24,FALSE)</f>
        <v>0</v>
      </c>
    </row>
    <row r="104" spans="1:28" ht="12.75">
      <c r="A104" s="2">
        <f t="shared" si="1"/>
        <v>102</v>
      </c>
      <c r="B104" s="2" t="s">
        <v>47</v>
      </c>
      <c r="C104" s="2">
        <v>660</v>
      </c>
      <c r="D104" s="2">
        <v>0.75</v>
      </c>
      <c r="Q104" s="3"/>
      <c r="R104" s="3"/>
      <c r="S104" s="3"/>
      <c r="T104" s="3">
        <v>77</v>
      </c>
      <c r="U104" s="3">
        <v>52</v>
      </c>
      <c r="V104" s="3">
        <v>80</v>
      </c>
      <c r="W104" s="3">
        <f>VLOOKUP(B104,Ingredients!$B$5:$Y$104,22,FALSE)</f>
        <v>53</v>
      </c>
      <c r="X104" s="3">
        <f>VLOOKUP(B104,Ingredients!$B$5:$Y$104,23,FALSE)</f>
        <v>44</v>
      </c>
      <c r="Y104" s="3">
        <f>VLOOKUP(B104,Ingredients!$B$5:$Y$104,24,FALSE)</f>
        <v>12</v>
      </c>
      <c r="Z104" s="4">
        <v>5.4</v>
      </c>
      <c r="AA104" s="4">
        <v>1.4</v>
      </c>
      <c r="AB104" s="4">
        <v>6.4</v>
      </c>
    </row>
    <row r="105" spans="17:24" ht="12.75">
      <c r="Q105" s="3"/>
      <c r="R105" s="3"/>
      <c r="S105" s="3"/>
      <c r="T105" s="3"/>
      <c r="U105" s="3"/>
      <c r="V105" s="3"/>
      <c r="W105" s="3"/>
      <c r="X105" s="3"/>
    </row>
    <row r="106" ht="12.75"/>
  </sheetData>
  <sheetProtection password="9867" sheet="1"/>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euil4"/>
  <dimension ref="A1:AD10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10" sqref="C10"/>
    </sheetView>
  </sheetViews>
  <sheetFormatPr defaultColWidth="11.421875" defaultRowHeight="12.75"/>
  <cols>
    <col min="1" max="1" width="11.421875" style="2" customWidth="1"/>
    <col min="2" max="2" width="23.8515625" style="2" customWidth="1"/>
    <col min="3" max="3" width="13.28125" style="2" customWidth="1"/>
    <col min="4" max="4" width="11.421875" style="2" customWidth="1"/>
    <col min="5" max="5" width="7.00390625" style="2" customWidth="1"/>
    <col min="6" max="6" width="6.8515625" style="2" customWidth="1"/>
    <col min="7" max="7" width="6.7109375" style="2" customWidth="1"/>
    <col min="8" max="8" width="6.421875" style="2" customWidth="1"/>
    <col min="9" max="9" width="6.00390625" style="2" customWidth="1"/>
    <col min="10" max="12" width="6.421875" style="2" customWidth="1"/>
    <col min="13" max="13" width="6.00390625" style="2" customWidth="1"/>
    <col min="14" max="14" width="5.57421875" style="2" customWidth="1"/>
    <col min="15" max="15" width="5.8515625" style="2" customWidth="1"/>
    <col min="16" max="16" width="5.00390625" style="2" customWidth="1"/>
    <col min="17" max="24" width="15.7109375" style="2" customWidth="1"/>
    <col min="25" max="25" width="11.421875" style="2" customWidth="1"/>
    <col min="26" max="29" width="10.7109375" style="4" customWidth="1"/>
    <col min="30" max="16384" width="11.421875" style="2" customWidth="1"/>
  </cols>
  <sheetData>
    <row r="1" spans="5:22" ht="12.75">
      <c r="E1" s="2" t="s">
        <v>106</v>
      </c>
      <c r="Q1" s="2" t="s">
        <v>130</v>
      </c>
      <c r="V1" s="2" t="s">
        <v>131</v>
      </c>
    </row>
    <row r="2" spans="1:30" ht="12.75">
      <c r="A2" s="11" t="s">
        <v>158</v>
      </c>
      <c r="B2" s="2" t="s">
        <v>31</v>
      </c>
      <c r="C2" s="11" t="s">
        <v>179</v>
      </c>
      <c r="D2" s="2" t="s">
        <v>33</v>
      </c>
      <c r="E2" s="2" t="s">
        <v>107</v>
      </c>
      <c r="F2" s="2" t="s">
        <v>108</v>
      </c>
      <c r="G2" s="2" t="s">
        <v>109</v>
      </c>
      <c r="H2" s="2" t="s">
        <v>110</v>
      </c>
      <c r="I2" s="2" t="s">
        <v>111</v>
      </c>
      <c r="J2" s="2" t="s">
        <v>112</v>
      </c>
      <c r="K2" s="2" t="s">
        <v>113</v>
      </c>
      <c r="L2" s="2" t="s">
        <v>114</v>
      </c>
      <c r="M2" s="2" t="s">
        <v>115</v>
      </c>
      <c r="N2" s="2" t="s">
        <v>116</v>
      </c>
      <c r="O2" s="2" t="s">
        <v>117</v>
      </c>
      <c r="P2" s="2" t="s">
        <v>118</v>
      </c>
      <c r="Q2" s="2" t="s">
        <v>125</v>
      </c>
      <c r="R2" s="2" t="s">
        <v>124</v>
      </c>
      <c r="S2" s="2" t="s">
        <v>126</v>
      </c>
      <c r="T2" s="2" t="s">
        <v>129</v>
      </c>
      <c r="U2" s="2" t="s">
        <v>132</v>
      </c>
      <c r="V2" s="2" t="s">
        <v>139</v>
      </c>
      <c r="W2" s="2" t="s">
        <v>141</v>
      </c>
      <c r="X2" s="2" t="s">
        <v>140</v>
      </c>
      <c r="Y2" s="2" t="s">
        <v>142</v>
      </c>
      <c r="Z2" s="4" t="s">
        <v>120</v>
      </c>
      <c r="AA2" s="4" t="s">
        <v>119</v>
      </c>
      <c r="AB2" s="4" t="s">
        <v>121</v>
      </c>
      <c r="AD2" s="11" t="s">
        <v>190</v>
      </c>
    </row>
    <row r="3" ht="12.75"/>
    <row r="4" spans="3:24" ht="12.75">
      <c r="C4" s="3"/>
      <c r="Q4" s="3"/>
      <c r="R4" s="3"/>
      <c r="S4" s="3"/>
      <c r="T4" s="3"/>
      <c r="U4" s="3"/>
      <c r="V4" s="3"/>
      <c r="W4" s="3"/>
      <c r="X4" s="3"/>
    </row>
    <row r="5" spans="1:30" ht="12.75">
      <c r="A5" s="11" t="s">
        <v>161</v>
      </c>
      <c r="B5" s="2" t="s">
        <v>156</v>
      </c>
      <c r="C5" s="2">
        <v>137</v>
      </c>
      <c r="D5" s="2">
        <v>0.7</v>
      </c>
      <c r="Q5" s="3"/>
      <c r="R5" s="3"/>
      <c r="S5" s="3"/>
      <c r="T5" s="3"/>
      <c r="U5" s="3"/>
      <c r="V5" s="3">
        <v>80</v>
      </c>
      <c r="W5" s="3">
        <v>53</v>
      </c>
      <c r="X5" s="3">
        <v>44</v>
      </c>
      <c r="Y5" s="10">
        <v>12</v>
      </c>
      <c r="Z5" s="4">
        <v>10</v>
      </c>
      <c r="AA5" s="4">
        <v>6</v>
      </c>
      <c r="AB5" s="4">
        <v>78</v>
      </c>
      <c r="AC5" s="4" t="str">
        <f>B5</f>
        <v>Biscotte</v>
      </c>
      <c r="AD5" s="2">
        <f>ROW(B5)</f>
        <v>5</v>
      </c>
    </row>
    <row r="6" spans="1:30" ht="12.75">
      <c r="A6" s="11" t="s">
        <v>161</v>
      </c>
      <c r="B6" s="2" t="s">
        <v>50</v>
      </c>
      <c r="C6" s="2">
        <v>85</v>
      </c>
      <c r="D6" s="2">
        <v>0.7</v>
      </c>
      <c r="Q6" s="3"/>
      <c r="R6" s="3"/>
      <c r="S6" s="3"/>
      <c r="T6" s="3"/>
      <c r="U6" s="3">
        <v>52</v>
      </c>
      <c r="V6" s="3">
        <v>80</v>
      </c>
      <c r="W6" s="3">
        <v>53</v>
      </c>
      <c r="X6" s="3">
        <v>44</v>
      </c>
      <c r="Y6" s="10">
        <v>12</v>
      </c>
      <c r="Z6" s="4">
        <v>13</v>
      </c>
      <c r="AA6" s="4">
        <v>2.5</v>
      </c>
      <c r="AB6" s="4">
        <v>67</v>
      </c>
      <c r="AC6" s="4" t="str">
        <f aca="true" t="shared" si="0" ref="AC6:AC69">B6</f>
        <v>Blé</v>
      </c>
      <c r="AD6" s="2">
        <f aca="true" t="shared" si="1" ref="AD6:AD69">ROW(B6)</f>
        <v>6</v>
      </c>
    </row>
    <row r="7" spans="1:30" ht="12.75">
      <c r="A7" s="11" t="s">
        <v>161</v>
      </c>
      <c r="B7" s="2" t="s">
        <v>28</v>
      </c>
      <c r="C7" s="2">
        <v>125</v>
      </c>
      <c r="D7" s="2">
        <v>0.7</v>
      </c>
      <c r="Q7" s="3"/>
      <c r="R7" s="3"/>
      <c r="S7" s="3"/>
      <c r="T7" s="3"/>
      <c r="U7" s="3"/>
      <c r="V7" s="3">
        <v>80</v>
      </c>
      <c r="W7" s="3">
        <v>53</v>
      </c>
      <c r="X7" s="3">
        <v>44</v>
      </c>
      <c r="Y7" s="10">
        <v>12</v>
      </c>
      <c r="Z7" s="4">
        <v>10</v>
      </c>
      <c r="AA7" s="4">
        <v>1</v>
      </c>
      <c r="AB7" s="4">
        <v>78.5</v>
      </c>
      <c r="AC7" s="4" t="str">
        <f t="shared" si="0"/>
        <v>Farine de blé</v>
      </c>
      <c r="AD7" s="2">
        <f t="shared" si="1"/>
        <v>7</v>
      </c>
    </row>
    <row r="8" spans="1:30" ht="12.75">
      <c r="A8" s="11" t="s">
        <v>161</v>
      </c>
      <c r="B8" s="2" t="s">
        <v>145</v>
      </c>
      <c r="C8" s="2">
        <v>500</v>
      </c>
      <c r="D8" s="2">
        <v>0.8</v>
      </c>
      <c r="Q8" s="3"/>
      <c r="R8" s="3">
        <v>128</v>
      </c>
      <c r="S8" s="3"/>
      <c r="T8" s="3">
        <v>77</v>
      </c>
      <c r="U8" s="3">
        <v>52</v>
      </c>
      <c r="V8" s="3">
        <v>80</v>
      </c>
      <c r="W8" s="3">
        <v>53</v>
      </c>
      <c r="X8" s="3">
        <v>44</v>
      </c>
      <c r="Y8" s="10">
        <v>12</v>
      </c>
      <c r="Z8" s="4">
        <v>0</v>
      </c>
      <c r="AA8" s="4">
        <v>99.9</v>
      </c>
      <c r="AB8" s="4">
        <v>0</v>
      </c>
      <c r="AC8" s="4" t="str">
        <f t="shared" si="0"/>
        <v>Huile de colza</v>
      </c>
      <c r="AD8" s="2">
        <f t="shared" si="1"/>
        <v>8</v>
      </c>
    </row>
    <row r="9" spans="1:30" ht="12.75">
      <c r="A9" s="11" t="s">
        <v>161</v>
      </c>
      <c r="B9" s="2" t="s">
        <v>144</v>
      </c>
      <c r="C9" s="2">
        <v>300</v>
      </c>
      <c r="D9" s="2">
        <v>0.8</v>
      </c>
      <c r="Q9" s="3"/>
      <c r="R9" s="3"/>
      <c r="S9" s="3"/>
      <c r="T9" s="3"/>
      <c r="U9" s="3"/>
      <c r="V9" s="3">
        <v>80</v>
      </c>
      <c r="W9" s="3">
        <v>53</v>
      </c>
      <c r="X9" s="3">
        <v>44</v>
      </c>
      <c r="Y9" s="10">
        <v>12</v>
      </c>
      <c r="Z9" s="4">
        <v>0</v>
      </c>
      <c r="AA9" s="4">
        <v>99.9</v>
      </c>
      <c r="AB9" s="4">
        <v>0</v>
      </c>
      <c r="AC9" s="4" t="str">
        <f t="shared" si="0"/>
        <v>Huile de tournesol</v>
      </c>
      <c r="AD9" s="2">
        <f t="shared" si="1"/>
        <v>9</v>
      </c>
    </row>
    <row r="10" spans="1:30" ht="12.75">
      <c r="A10" s="11" t="s">
        <v>161</v>
      </c>
      <c r="B10" s="2" t="s">
        <v>54</v>
      </c>
      <c r="C10" s="2">
        <v>125</v>
      </c>
      <c r="D10" s="2">
        <v>0.7</v>
      </c>
      <c r="Q10" s="3">
        <v>150</v>
      </c>
      <c r="R10" s="3">
        <v>128</v>
      </c>
      <c r="S10" s="3">
        <v>23</v>
      </c>
      <c r="T10" s="3">
        <v>77</v>
      </c>
      <c r="U10" s="3">
        <v>52</v>
      </c>
      <c r="V10" s="3">
        <v>80</v>
      </c>
      <c r="W10" s="3">
        <v>53</v>
      </c>
      <c r="X10" s="3">
        <v>44</v>
      </c>
      <c r="Y10" s="10">
        <v>12</v>
      </c>
      <c r="Z10" s="4">
        <v>8.5</v>
      </c>
      <c r="AA10" s="4">
        <v>1</v>
      </c>
      <c r="AB10" s="4">
        <v>58</v>
      </c>
      <c r="AC10" s="4" t="str">
        <f t="shared" si="0"/>
        <v>Pain</v>
      </c>
      <c r="AD10" s="2">
        <f t="shared" si="1"/>
        <v>10</v>
      </c>
    </row>
    <row r="11" spans="1:30" ht="12.75">
      <c r="A11" s="11" t="s">
        <v>161</v>
      </c>
      <c r="B11" s="2" t="s">
        <v>53</v>
      </c>
      <c r="C11" s="3">
        <v>150</v>
      </c>
      <c r="D11" s="2">
        <v>0.7</v>
      </c>
      <c r="Q11" s="3"/>
      <c r="R11" s="3"/>
      <c r="S11" s="3"/>
      <c r="T11" s="3"/>
      <c r="U11" s="3">
        <v>52</v>
      </c>
      <c r="V11" s="3">
        <v>80</v>
      </c>
      <c r="W11" s="3">
        <v>53</v>
      </c>
      <c r="X11" s="3">
        <v>44</v>
      </c>
      <c r="Y11" s="10">
        <v>12</v>
      </c>
      <c r="Z11" s="4">
        <v>12.5</v>
      </c>
      <c r="AA11" s="4">
        <v>1</v>
      </c>
      <c r="AB11" s="4">
        <v>74</v>
      </c>
      <c r="AC11" s="4" t="str">
        <f t="shared" si="0"/>
        <v>Pates</v>
      </c>
      <c r="AD11" s="2">
        <f t="shared" si="1"/>
        <v>11</v>
      </c>
    </row>
    <row r="12" spans="1:30" ht="12.75">
      <c r="A12" s="11" t="s">
        <v>161</v>
      </c>
      <c r="B12" s="2" t="s">
        <v>105</v>
      </c>
      <c r="C12" s="2">
        <v>1850</v>
      </c>
      <c r="D12" s="2">
        <v>0.8</v>
      </c>
      <c r="Q12" s="3">
        <v>150</v>
      </c>
      <c r="R12" s="3">
        <v>128</v>
      </c>
      <c r="S12" s="3"/>
      <c r="T12" s="3">
        <v>77</v>
      </c>
      <c r="U12" s="3">
        <v>52</v>
      </c>
      <c r="V12" s="3">
        <v>80</v>
      </c>
      <c r="W12" s="3">
        <v>53</v>
      </c>
      <c r="X12" s="3">
        <v>44</v>
      </c>
      <c r="Y12" s="10">
        <v>12</v>
      </c>
      <c r="Z12" s="4">
        <v>7</v>
      </c>
      <c r="AA12" s="4">
        <v>13</v>
      </c>
      <c r="AB12" s="4">
        <v>5</v>
      </c>
      <c r="AC12" s="4" t="str">
        <f t="shared" si="0"/>
        <v>Plat compose</v>
      </c>
      <c r="AD12" s="2">
        <f t="shared" si="1"/>
        <v>12</v>
      </c>
    </row>
    <row r="13" spans="1:30" ht="12.75">
      <c r="A13" s="11" t="s">
        <v>161</v>
      </c>
      <c r="B13" s="2" t="s">
        <v>52</v>
      </c>
      <c r="C13" s="2">
        <v>760</v>
      </c>
      <c r="D13" s="2">
        <v>0.7</v>
      </c>
      <c r="Q13" s="3"/>
      <c r="R13" s="3"/>
      <c r="S13" s="3"/>
      <c r="T13" s="3"/>
      <c r="U13" s="3">
        <v>52</v>
      </c>
      <c r="V13" s="3">
        <v>80</v>
      </c>
      <c r="W13" s="3">
        <v>53</v>
      </c>
      <c r="X13" s="3">
        <v>44</v>
      </c>
      <c r="Y13" s="10">
        <v>12</v>
      </c>
      <c r="Z13" s="4">
        <v>6.7</v>
      </c>
      <c r="AA13" s="4">
        <v>0.6</v>
      </c>
      <c r="AB13" s="4">
        <v>86</v>
      </c>
      <c r="AC13" s="4" t="str">
        <f t="shared" si="0"/>
        <v>Riz</v>
      </c>
      <c r="AD13" s="2">
        <f t="shared" si="1"/>
        <v>13</v>
      </c>
    </row>
    <row r="14" spans="1:30" ht="12.75">
      <c r="A14" s="11" t="s">
        <v>161</v>
      </c>
      <c r="B14" s="2" t="s">
        <v>155</v>
      </c>
      <c r="C14" s="3">
        <v>120</v>
      </c>
      <c r="D14" s="2">
        <v>0.7</v>
      </c>
      <c r="Q14" s="3"/>
      <c r="R14" s="3"/>
      <c r="S14" s="3"/>
      <c r="T14" s="3"/>
      <c r="U14" s="3"/>
      <c r="V14" s="3">
        <v>80</v>
      </c>
      <c r="W14" s="3">
        <v>53</v>
      </c>
      <c r="X14" s="3">
        <v>44</v>
      </c>
      <c r="Y14" s="10">
        <v>12</v>
      </c>
      <c r="Z14" s="4">
        <v>13</v>
      </c>
      <c r="AA14" s="4">
        <v>2</v>
      </c>
      <c r="AB14" s="4">
        <v>72</v>
      </c>
      <c r="AC14" s="4" t="str">
        <f t="shared" si="0"/>
        <v>Semoule</v>
      </c>
      <c r="AD14" s="2">
        <f t="shared" si="1"/>
        <v>14</v>
      </c>
    </row>
    <row r="15" spans="1:30" ht="12.75">
      <c r="A15" s="11" t="s">
        <v>161</v>
      </c>
      <c r="B15" s="2" t="s">
        <v>102</v>
      </c>
      <c r="C15" s="2">
        <v>200</v>
      </c>
      <c r="D15" s="2">
        <v>0.8</v>
      </c>
      <c r="Q15" s="3"/>
      <c r="R15" s="3">
        <v>128</v>
      </c>
      <c r="S15" s="3"/>
      <c r="T15" s="3">
        <v>77</v>
      </c>
      <c r="U15" s="3">
        <v>52</v>
      </c>
      <c r="V15" s="3">
        <v>80</v>
      </c>
      <c r="W15" s="3">
        <v>53</v>
      </c>
      <c r="X15" s="3">
        <v>44</v>
      </c>
      <c r="Y15" s="10">
        <v>12</v>
      </c>
      <c r="Z15" s="4">
        <v>0</v>
      </c>
      <c r="AA15" s="4">
        <v>0</v>
      </c>
      <c r="AB15" s="4">
        <v>100</v>
      </c>
      <c r="AC15" s="4" t="str">
        <f t="shared" si="0"/>
        <v>Sucre</v>
      </c>
      <c r="AD15" s="2">
        <f t="shared" si="1"/>
        <v>15</v>
      </c>
    </row>
    <row r="16" spans="1:30" ht="12.75">
      <c r="A16" s="11" t="s">
        <v>161</v>
      </c>
      <c r="B16" s="2" t="s">
        <v>151</v>
      </c>
      <c r="C16" s="3">
        <v>400</v>
      </c>
      <c r="D16" s="2">
        <v>1</v>
      </c>
      <c r="Q16" s="3"/>
      <c r="R16" s="3"/>
      <c r="S16" s="3"/>
      <c r="T16" s="3"/>
      <c r="U16" s="3"/>
      <c r="V16" s="3"/>
      <c r="W16" s="3"/>
      <c r="X16" s="3"/>
      <c r="AC16" s="4" t="str">
        <f t="shared" si="0"/>
        <v>Vin</v>
      </c>
      <c r="AD16" s="2">
        <f t="shared" si="1"/>
        <v>16</v>
      </c>
    </row>
    <row r="17" spans="1:30" ht="12.75">
      <c r="A17" s="11" t="s">
        <v>162</v>
      </c>
      <c r="B17" s="2" t="s">
        <v>103</v>
      </c>
      <c r="C17" s="2">
        <v>684</v>
      </c>
      <c r="D17" s="2">
        <v>0.8</v>
      </c>
      <c r="Q17" s="3"/>
      <c r="R17" s="3">
        <v>128</v>
      </c>
      <c r="S17" s="3"/>
      <c r="T17" s="3">
        <v>77</v>
      </c>
      <c r="U17" s="3">
        <v>52</v>
      </c>
      <c r="V17" s="3">
        <v>80</v>
      </c>
      <c r="W17" s="3">
        <v>53</v>
      </c>
      <c r="X17" s="3">
        <v>44</v>
      </c>
      <c r="Y17" s="10">
        <v>12</v>
      </c>
      <c r="Z17" s="4">
        <v>9</v>
      </c>
      <c r="AA17" s="4">
        <v>5</v>
      </c>
      <c r="AB17" s="4">
        <v>64</v>
      </c>
      <c r="AC17" s="4" t="str">
        <f t="shared" si="0"/>
        <v>Biscuit</v>
      </c>
      <c r="AD17" s="2">
        <f t="shared" si="1"/>
        <v>17</v>
      </c>
    </row>
    <row r="18" spans="1:30" ht="12.75">
      <c r="A18" s="11" t="s">
        <v>162</v>
      </c>
      <c r="B18" s="2" t="s">
        <v>154</v>
      </c>
      <c r="C18" s="2">
        <v>503</v>
      </c>
      <c r="D18" s="2">
        <v>0.8</v>
      </c>
      <c r="Q18" s="36" t="s">
        <v>204</v>
      </c>
      <c r="R18" s="3"/>
      <c r="S18" s="3"/>
      <c r="T18" s="3"/>
      <c r="U18" s="3"/>
      <c r="V18" s="3">
        <v>80</v>
      </c>
      <c r="W18" s="3">
        <v>53</v>
      </c>
      <c r="X18" s="3">
        <v>44</v>
      </c>
      <c r="Y18" s="10">
        <v>12</v>
      </c>
      <c r="Z18" s="4">
        <v>3.6</v>
      </c>
      <c r="AA18" s="4">
        <v>14.6</v>
      </c>
      <c r="AB18" s="4">
        <v>1.6</v>
      </c>
      <c r="AC18" s="4" t="str">
        <f t="shared" si="0"/>
        <v>Entremet</v>
      </c>
      <c r="AD18" s="2">
        <f t="shared" si="1"/>
        <v>18</v>
      </c>
    </row>
    <row r="19" spans="1:30" ht="12.75">
      <c r="A19" s="11" t="s">
        <v>162</v>
      </c>
      <c r="B19" s="2" t="s">
        <v>104</v>
      </c>
      <c r="C19" s="3">
        <v>965</v>
      </c>
      <c r="D19" s="2">
        <v>0.8</v>
      </c>
      <c r="Q19" s="3">
        <v>150</v>
      </c>
      <c r="R19" s="3">
        <v>128</v>
      </c>
      <c r="S19" s="3"/>
      <c r="T19" s="3">
        <v>0</v>
      </c>
      <c r="U19" s="3">
        <v>0</v>
      </c>
      <c r="V19" s="3">
        <v>80</v>
      </c>
      <c r="W19" s="3">
        <v>53</v>
      </c>
      <c r="X19" s="3">
        <v>44</v>
      </c>
      <c r="Y19" s="10">
        <v>12</v>
      </c>
      <c r="Z19" s="4">
        <v>7</v>
      </c>
      <c r="AA19" s="4">
        <v>14</v>
      </c>
      <c r="AB19" s="4">
        <v>98</v>
      </c>
      <c r="AC19" s="4" t="str">
        <f t="shared" si="0"/>
        <v>Patisserie</v>
      </c>
      <c r="AD19" s="2">
        <f t="shared" si="1"/>
        <v>19</v>
      </c>
    </row>
    <row r="20" spans="1:30" ht="12.75">
      <c r="A20" s="11" t="s">
        <v>162</v>
      </c>
      <c r="B20" s="2" t="s">
        <v>23</v>
      </c>
      <c r="C20" s="2">
        <v>829</v>
      </c>
      <c r="D20" s="2">
        <v>0.8</v>
      </c>
      <c r="Q20" s="3">
        <v>150</v>
      </c>
      <c r="R20" s="3">
        <v>128</v>
      </c>
      <c r="S20" s="3"/>
      <c r="T20" s="3">
        <v>77</v>
      </c>
      <c r="U20" s="3">
        <v>52</v>
      </c>
      <c r="V20" s="3">
        <v>80</v>
      </c>
      <c r="W20" s="3">
        <v>53</v>
      </c>
      <c r="X20" s="3">
        <v>44</v>
      </c>
      <c r="Y20" s="10">
        <v>12</v>
      </c>
      <c r="Z20" s="4">
        <v>10</v>
      </c>
      <c r="AA20" s="4">
        <v>10</v>
      </c>
      <c r="AB20" s="4">
        <v>30</v>
      </c>
      <c r="AC20" s="4" t="str">
        <f t="shared" si="0"/>
        <v>Preparat° patis. salée</v>
      </c>
      <c r="AD20" s="2">
        <f t="shared" si="1"/>
        <v>20</v>
      </c>
    </row>
    <row r="21" spans="1:30" ht="12.75">
      <c r="A21" s="11" t="s">
        <v>12</v>
      </c>
      <c r="B21" s="2" t="s">
        <v>55</v>
      </c>
      <c r="C21" s="2">
        <v>27</v>
      </c>
      <c r="D21" s="2">
        <v>0.5</v>
      </c>
      <c r="E21" s="2">
        <v>700</v>
      </c>
      <c r="F21" s="2">
        <v>700</v>
      </c>
      <c r="G21" s="2">
        <v>700</v>
      </c>
      <c r="H21" s="2">
        <v>700</v>
      </c>
      <c r="I21" s="2">
        <v>700</v>
      </c>
      <c r="J21" s="2">
        <v>200</v>
      </c>
      <c r="K21" s="2">
        <v>0</v>
      </c>
      <c r="L21" s="2">
        <v>0</v>
      </c>
      <c r="M21" s="2">
        <v>200</v>
      </c>
      <c r="N21" s="2">
        <v>700</v>
      </c>
      <c r="O21" s="2">
        <v>700</v>
      </c>
      <c r="P21" s="2">
        <v>700</v>
      </c>
      <c r="Q21" s="3">
        <v>230</v>
      </c>
      <c r="R21" s="3">
        <v>128</v>
      </c>
      <c r="S21" s="3">
        <v>23</v>
      </c>
      <c r="T21" s="3">
        <v>77</v>
      </c>
      <c r="U21" s="3">
        <v>52</v>
      </c>
      <c r="V21" s="3">
        <v>80</v>
      </c>
      <c r="W21" s="3">
        <v>53</v>
      </c>
      <c r="X21" s="3">
        <v>44</v>
      </c>
      <c r="Y21" s="10">
        <v>12</v>
      </c>
      <c r="Z21" s="4">
        <v>1</v>
      </c>
      <c r="AA21" s="4">
        <v>0</v>
      </c>
      <c r="AB21" s="4">
        <v>10</v>
      </c>
      <c r="AC21" s="4" t="str">
        <f t="shared" si="0"/>
        <v>Abricot</v>
      </c>
      <c r="AD21" s="2">
        <f t="shared" si="1"/>
        <v>21</v>
      </c>
    </row>
    <row r="22" spans="1:30" ht="12.75">
      <c r="A22" s="11" t="s">
        <v>12</v>
      </c>
      <c r="B22" s="2" t="s">
        <v>4</v>
      </c>
      <c r="C22" s="2">
        <v>32</v>
      </c>
      <c r="D22" s="2">
        <v>0.5</v>
      </c>
      <c r="E22" s="2">
        <v>0</v>
      </c>
      <c r="F22" s="2">
        <v>0</v>
      </c>
      <c r="G22" s="2">
        <v>0</v>
      </c>
      <c r="H22" s="2">
        <v>0</v>
      </c>
      <c r="I22" s="2">
        <v>200</v>
      </c>
      <c r="J22" s="2">
        <v>700</v>
      </c>
      <c r="K22" s="2">
        <v>700</v>
      </c>
      <c r="L22" s="2">
        <v>700</v>
      </c>
      <c r="M22" s="2">
        <v>700</v>
      </c>
      <c r="N22" s="2">
        <v>700</v>
      </c>
      <c r="O22" s="2">
        <v>200</v>
      </c>
      <c r="P22" s="2">
        <v>0</v>
      </c>
      <c r="Q22" s="3">
        <v>230</v>
      </c>
      <c r="R22" s="3">
        <v>128</v>
      </c>
      <c r="S22" s="3">
        <v>23</v>
      </c>
      <c r="T22" s="3">
        <v>77</v>
      </c>
      <c r="U22" s="3">
        <v>52</v>
      </c>
      <c r="V22" s="3">
        <v>88</v>
      </c>
      <c r="W22" s="3"/>
      <c r="X22" s="3">
        <v>44</v>
      </c>
      <c r="Y22" s="10">
        <v>12</v>
      </c>
      <c r="Z22" s="4">
        <v>0.4</v>
      </c>
      <c r="AA22" s="4">
        <v>0</v>
      </c>
      <c r="AB22" s="4">
        <v>11.6</v>
      </c>
      <c r="AC22" s="4" t="str">
        <f t="shared" si="0"/>
        <v>Ananas</v>
      </c>
      <c r="AD22" s="2">
        <f t="shared" si="1"/>
        <v>22</v>
      </c>
    </row>
    <row r="23" spans="1:30" ht="12.75">
      <c r="A23" s="11" t="s">
        <v>12</v>
      </c>
      <c r="B23" s="2" t="s">
        <v>3</v>
      </c>
      <c r="C23" s="2">
        <v>32</v>
      </c>
      <c r="D23" s="2">
        <v>0.5</v>
      </c>
      <c r="Q23" s="3"/>
      <c r="R23" s="3">
        <v>128</v>
      </c>
      <c r="S23" s="3">
        <v>23</v>
      </c>
      <c r="T23" s="3">
        <v>77</v>
      </c>
      <c r="U23" s="3">
        <v>52</v>
      </c>
      <c r="V23" s="3">
        <v>82</v>
      </c>
      <c r="W23" s="3"/>
      <c r="X23" s="3"/>
      <c r="Y23" s="10">
        <v>12</v>
      </c>
      <c r="Z23" s="4">
        <v>1</v>
      </c>
      <c r="AA23" s="4">
        <v>3</v>
      </c>
      <c r="AB23" s="4">
        <v>8</v>
      </c>
      <c r="AC23" s="4" t="str">
        <f t="shared" si="0"/>
        <v>Banane</v>
      </c>
      <c r="AD23" s="2">
        <f t="shared" si="1"/>
        <v>23</v>
      </c>
    </row>
    <row r="24" spans="1:30" ht="12.75">
      <c r="A24" s="11" t="s">
        <v>12</v>
      </c>
      <c r="B24" s="2" t="s">
        <v>56</v>
      </c>
      <c r="C24" s="2">
        <v>32</v>
      </c>
      <c r="D24" s="2">
        <v>0.5</v>
      </c>
      <c r="E24" s="2">
        <v>700</v>
      </c>
      <c r="F24" s="2">
        <v>700</v>
      </c>
      <c r="G24" s="2">
        <v>700</v>
      </c>
      <c r="H24" s="2">
        <v>700</v>
      </c>
      <c r="I24" s="2">
        <v>200</v>
      </c>
      <c r="J24" s="2">
        <v>0</v>
      </c>
      <c r="K24" s="2">
        <v>0</v>
      </c>
      <c r="L24" s="2">
        <v>0</v>
      </c>
      <c r="M24" s="2">
        <v>200</v>
      </c>
      <c r="N24" s="2">
        <v>700</v>
      </c>
      <c r="O24" s="2">
        <v>700</v>
      </c>
      <c r="P24" s="2">
        <v>700</v>
      </c>
      <c r="Q24" s="3">
        <v>230</v>
      </c>
      <c r="R24" s="3">
        <v>128</v>
      </c>
      <c r="S24" s="3">
        <v>23</v>
      </c>
      <c r="T24" s="3">
        <v>77</v>
      </c>
      <c r="U24" s="3">
        <v>52</v>
      </c>
      <c r="V24" s="3">
        <v>80</v>
      </c>
      <c r="W24" s="3">
        <v>53</v>
      </c>
      <c r="X24" s="3">
        <v>44</v>
      </c>
      <c r="Y24" s="10">
        <v>12</v>
      </c>
      <c r="Z24" s="4">
        <v>1</v>
      </c>
      <c r="AA24" s="4">
        <v>0</v>
      </c>
      <c r="AB24" s="4">
        <v>9</v>
      </c>
      <c r="AC24" s="4" t="str">
        <f t="shared" si="0"/>
        <v>Cassis</v>
      </c>
      <c r="AD24" s="2">
        <f t="shared" si="1"/>
        <v>24</v>
      </c>
    </row>
    <row r="25" spans="1:30" ht="12.75">
      <c r="A25" s="11" t="s">
        <v>12</v>
      </c>
      <c r="B25" s="2" t="s">
        <v>57</v>
      </c>
      <c r="C25" s="2">
        <v>61</v>
      </c>
      <c r="D25" s="2">
        <v>0.5</v>
      </c>
      <c r="E25" s="2">
        <v>700</v>
      </c>
      <c r="F25" s="2">
        <v>700</v>
      </c>
      <c r="G25" s="2">
        <v>700</v>
      </c>
      <c r="H25" s="2">
        <v>700</v>
      </c>
      <c r="I25" s="2">
        <v>200</v>
      </c>
      <c r="J25" s="2">
        <v>0</v>
      </c>
      <c r="K25" s="2">
        <v>0</v>
      </c>
      <c r="L25" s="2">
        <v>0</v>
      </c>
      <c r="M25" s="2">
        <v>200</v>
      </c>
      <c r="N25" s="2">
        <v>700</v>
      </c>
      <c r="O25" s="2">
        <v>700</v>
      </c>
      <c r="P25" s="2">
        <v>700</v>
      </c>
      <c r="Q25" s="3">
        <v>230</v>
      </c>
      <c r="R25" s="3">
        <v>128</v>
      </c>
      <c r="S25" s="3">
        <v>23</v>
      </c>
      <c r="T25" s="3">
        <v>77</v>
      </c>
      <c r="U25" s="3">
        <v>52</v>
      </c>
      <c r="V25" s="3">
        <v>80</v>
      </c>
      <c r="W25" s="3">
        <v>53</v>
      </c>
      <c r="X25" s="3">
        <v>44</v>
      </c>
      <c r="Y25" s="10">
        <v>12</v>
      </c>
      <c r="Z25" s="4">
        <v>1</v>
      </c>
      <c r="AA25" s="4">
        <v>0.5</v>
      </c>
      <c r="AB25" s="4">
        <v>17</v>
      </c>
      <c r="AC25" s="4" t="str">
        <f t="shared" si="0"/>
        <v>Cerise</v>
      </c>
      <c r="AD25" s="2">
        <f t="shared" si="1"/>
        <v>25</v>
      </c>
    </row>
    <row r="26" spans="1:30" ht="12.75">
      <c r="A26" s="11" t="s">
        <v>12</v>
      </c>
      <c r="B26" s="2" t="s">
        <v>58</v>
      </c>
      <c r="C26" s="2">
        <v>32</v>
      </c>
      <c r="D26" s="2">
        <v>0.5</v>
      </c>
      <c r="E26" s="2">
        <v>700</v>
      </c>
      <c r="F26" s="2">
        <v>700</v>
      </c>
      <c r="G26" s="2">
        <v>700</v>
      </c>
      <c r="H26" s="2">
        <v>700</v>
      </c>
      <c r="I26" s="2">
        <v>700</v>
      </c>
      <c r="J26" s="2">
        <v>700</v>
      </c>
      <c r="K26" s="2">
        <v>700</v>
      </c>
      <c r="L26" s="2">
        <v>700</v>
      </c>
      <c r="M26" s="2">
        <v>200</v>
      </c>
      <c r="N26" s="2">
        <v>0</v>
      </c>
      <c r="O26" s="2">
        <v>0</v>
      </c>
      <c r="P26" s="2">
        <v>200</v>
      </c>
      <c r="Q26" s="3">
        <v>230</v>
      </c>
      <c r="R26" s="3">
        <v>128</v>
      </c>
      <c r="S26" s="3">
        <v>23</v>
      </c>
      <c r="T26" s="3">
        <v>77</v>
      </c>
      <c r="U26" s="3">
        <v>52</v>
      </c>
      <c r="V26" s="3">
        <v>80</v>
      </c>
      <c r="W26" s="3">
        <v>53</v>
      </c>
      <c r="X26" s="3">
        <v>44</v>
      </c>
      <c r="Y26" s="10">
        <v>12</v>
      </c>
      <c r="Z26" s="4">
        <v>0.3</v>
      </c>
      <c r="AA26" s="4">
        <v>0.2</v>
      </c>
      <c r="AB26" s="4">
        <v>6.3</v>
      </c>
      <c r="AC26" s="4" t="str">
        <f t="shared" si="0"/>
        <v>Coing</v>
      </c>
      <c r="AD26" s="2">
        <f t="shared" si="1"/>
        <v>26</v>
      </c>
    </row>
    <row r="27" spans="1:30" ht="12.75">
      <c r="A27" s="11" t="s">
        <v>12</v>
      </c>
      <c r="B27" s="2" t="s">
        <v>59</v>
      </c>
      <c r="C27" s="2">
        <v>32</v>
      </c>
      <c r="D27" s="2">
        <v>0.5</v>
      </c>
      <c r="E27" s="2">
        <v>700</v>
      </c>
      <c r="F27" s="2">
        <v>700</v>
      </c>
      <c r="G27" s="2">
        <v>700</v>
      </c>
      <c r="H27" s="2">
        <v>700</v>
      </c>
      <c r="I27" s="2">
        <v>200</v>
      </c>
      <c r="J27" s="2">
        <v>0</v>
      </c>
      <c r="K27" s="2">
        <v>0</v>
      </c>
      <c r="L27" s="2">
        <v>0</v>
      </c>
      <c r="M27" s="2">
        <v>200</v>
      </c>
      <c r="N27" s="2">
        <v>700</v>
      </c>
      <c r="O27" s="2">
        <v>700</v>
      </c>
      <c r="P27" s="2">
        <v>700</v>
      </c>
      <c r="Q27" s="3">
        <v>230</v>
      </c>
      <c r="R27" s="3">
        <v>128</v>
      </c>
      <c r="S27" s="3">
        <v>23</v>
      </c>
      <c r="T27" s="3">
        <v>77</v>
      </c>
      <c r="U27" s="3">
        <v>52</v>
      </c>
      <c r="V27" s="3">
        <v>80</v>
      </c>
      <c r="W27" s="3">
        <v>53</v>
      </c>
      <c r="X27" s="3">
        <v>44</v>
      </c>
      <c r="Y27" s="10">
        <v>12</v>
      </c>
      <c r="Z27" s="4">
        <v>0.7</v>
      </c>
      <c r="AA27" s="4">
        <v>0.5</v>
      </c>
      <c r="AB27" s="4">
        <v>7</v>
      </c>
      <c r="AC27" s="4" t="str">
        <f t="shared" si="0"/>
        <v>Fraise</v>
      </c>
      <c r="AD27" s="2">
        <f t="shared" si="1"/>
        <v>27</v>
      </c>
    </row>
    <row r="28" spans="1:30" ht="12.75">
      <c r="A28" s="11" t="s">
        <v>12</v>
      </c>
      <c r="B28" s="2" t="s">
        <v>60</v>
      </c>
      <c r="C28" s="2">
        <v>32</v>
      </c>
      <c r="D28" s="2">
        <v>0.5</v>
      </c>
      <c r="E28" s="2">
        <v>700</v>
      </c>
      <c r="F28" s="2">
        <v>700</v>
      </c>
      <c r="G28" s="2">
        <v>700</v>
      </c>
      <c r="H28" s="2">
        <v>700</v>
      </c>
      <c r="I28" s="2">
        <v>200</v>
      </c>
      <c r="J28" s="2">
        <v>0</v>
      </c>
      <c r="K28" s="2">
        <v>0</v>
      </c>
      <c r="L28" s="2">
        <v>0</v>
      </c>
      <c r="M28" s="2">
        <v>0</v>
      </c>
      <c r="N28" s="2">
        <v>0</v>
      </c>
      <c r="O28" s="2">
        <v>200</v>
      </c>
      <c r="P28" s="2">
        <v>700</v>
      </c>
      <c r="Q28" s="3">
        <v>230</v>
      </c>
      <c r="R28" s="3">
        <v>128</v>
      </c>
      <c r="S28" s="3">
        <v>23</v>
      </c>
      <c r="T28" s="3">
        <v>77</v>
      </c>
      <c r="U28" s="3">
        <v>52</v>
      </c>
      <c r="V28" s="3">
        <v>80</v>
      </c>
      <c r="W28" s="3">
        <v>53</v>
      </c>
      <c r="X28" s="3">
        <v>44</v>
      </c>
      <c r="Y28" s="10">
        <v>12</v>
      </c>
      <c r="Z28" s="4">
        <v>1.2</v>
      </c>
      <c r="AA28" s="4">
        <v>0.6</v>
      </c>
      <c r="AB28" s="4">
        <v>7</v>
      </c>
      <c r="AC28" s="4" t="str">
        <f t="shared" si="0"/>
        <v>Framboise</v>
      </c>
      <c r="AD28" s="2">
        <f t="shared" si="1"/>
        <v>28</v>
      </c>
    </row>
    <row r="29" spans="1:30" ht="12.75">
      <c r="A29" s="11" t="s">
        <v>12</v>
      </c>
      <c r="B29" s="2" t="s">
        <v>61</v>
      </c>
      <c r="C29" s="2">
        <v>32</v>
      </c>
      <c r="D29" s="2">
        <v>0.5</v>
      </c>
      <c r="E29" s="2">
        <v>700</v>
      </c>
      <c r="F29" s="2">
        <v>700</v>
      </c>
      <c r="G29" s="2">
        <v>700</v>
      </c>
      <c r="H29" s="2">
        <v>700</v>
      </c>
      <c r="I29" s="2">
        <v>700</v>
      </c>
      <c r="J29" s="2">
        <v>200</v>
      </c>
      <c r="K29" s="2">
        <v>0</v>
      </c>
      <c r="L29" s="2">
        <v>0</v>
      </c>
      <c r="M29" s="2">
        <v>200</v>
      </c>
      <c r="N29" s="2">
        <v>700</v>
      </c>
      <c r="O29" s="2">
        <v>700</v>
      </c>
      <c r="P29" s="2">
        <v>700</v>
      </c>
      <c r="Q29" s="3">
        <v>230</v>
      </c>
      <c r="R29" s="3">
        <v>128</v>
      </c>
      <c r="S29" s="3">
        <v>23</v>
      </c>
      <c r="T29" s="3">
        <v>77</v>
      </c>
      <c r="U29" s="3">
        <v>52</v>
      </c>
      <c r="V29" s="3">
        <v>80</v>
      </c>
      <c r="W29" s="3">
        <v>53</v>
      </c>
      <c r="X29" s="3">
        <v>44</v>
      </c>
      <c r="Y29" s="10">
        <v>12</v>
      </c>
      <c r="Z29" s="4">
        <v>1</v>
      </c>
      <c r="AA29" s="4">
        <v>0.5</v>
      </c>
      <c r="AB29" s="4">
        <v>5</v>
      </c>
      <c r="AC29" s="4" t="str">
        <f t="shared" si="0"/>
        <v>Groseille</v>
      </c>
      <c r="AD29" s="2">
        <f t="shared" si="1"/>
        <v>29</v>
      </c>
    </row>
    <row r="30" spans="1:30" ht="12.75">
      <c r="A30" s="11" t="s">
        <v>12</v>
      </c>
      <c r="B30" s="2" t="s">
        <v>62</v>
      </c>
      <c r="C30" s="2">
        <v>32</v>
      </c>
      <c r="D30" s="2">
        <v>0.5</v>
      </c>
      <c r="E30" s="2">
        <v>0</v>
      </c>
      <c r="F30" s="2">
        <v>0</v>
      </c>
      <c r="G30" s="2">
        <v>0</v>
      </c>
      <c r="H30" s="2">
        <v>200</v>
      </c>
      <c r="I30" s="2">
        <v>700</v>
      </c>
      <c r="J30" s="2">
        <v>700</v>
      </c>
      <c r="K30" s="2">
        <v>700</v>
      </c>
      <c r="L30" s="2">
        <v>700</v>
      </c>
      <c r="M30" s="2">
        <v>700</v>
      </c>
      <c r="N30" s="2">
        <v>700</v>
      </c>
      <c r="O30" s="2">
        <v>700</v>
      </c>
      <c r="P30" s="2">
        <v>700</v>
      </c>
      <c r="Q30" s="3">
        <v>230</v>
      </c>
      <c r="R30" s="3">
        <v>128</v>
      </c>
      <c r="S30" s="3">
        <v>23</v>
      </c>
      <c r="T30" s="3">
        <v>77</v>
      </c>
      <c r="U30" s="3">
        <v>52</v>
      </c>
      <c r="V30" s="3">
        <v>140</v>
      </c>
      <c r="W30" s="3">
        <v>53</v>
      </c>
      <c r="X30" s="3">
        <v>44</v>
      </c>
      <c r="Y30" s="10">
        <v>12</v>
      </c>
      <c r="Z30" s="4">
        <v>1.1</v>
      </c>
      <c r="AA30" s="4">
        <v>0.6</v>
      </c>
      <c r="AB30" s="4">
        <v>10</v>
      </c>
      <c r="AC30" s="4" t="str">
        <f t="shared" si="0"/>
        <v>Kiwi</v>
      </c>
      <c r="AD30" s="2">
        <f t="shared" si="1"/>
        <v>30</v>
      </c>
    </row>
    <row r="31" spans="1:30" ht="12.75">
      <c r="A31" s="11" t="s">
        <v>12</v>
      </c>
      <c r="B31" s="2" t="s">
        <v>63</v>
      </c>
      <c r="C31" s="2">
        <v>32</v>
      </c>
      <c r="D31" s="2">
        <v>0.5</v>
      </c>
      <c r="E31" s="2">
        <v>0</v>
      </c>
      <c r="F31" s="2">
        <v>0</v>
      </c>
      <c r="G31" s="2">
        <v>200</v>
      </c>
      <c r="H31" s="2">
        <v>700</v>
      </c>
      <c r="I31" s="2">
        <v>700</v>
      </c>
      <c r="J31" s="2">
        <v>700</v>
      </c>
      <c r="K31" s="2">
        <v>700</v>
      </c>
      <c r="L31" s="2">
        <v>700</v>
      </c>
      <c r="M31" s="2">
        <v>700</v>
      </c>
      <c r="N31" s="2">
        <v>200</v>
      </c>
      <c r="O31" s="2">
        <v>0</v>
      </c>
      <c r="P31" s="2">
        <v>0</v>
      </c>
      <c r="Q31" s="3">
        <v>230</v>
      </c>
      <c r="R31" s="3">
        <v>128</v>
      </c>
      <c r="S31" s="3">
        <v>23</v>
      </c>
      <c r="T31" s="3">
        <v>77</v>
      </c>
      <c r="U31" s="3">
        <v>52</v>
      </c>
      <c r="V31" s="3">
        <v>87</v>
      </c>
      <c r="W31" s="3">
        <v>53</v>
      </c>
      <c r="X31" s="3">
        <v>44</v>
      </c>
      <c r="Y31" s="10">
        <v>12</v>
      </c>
      <c r="Z31" s="4">
        <v>0.5</v>
      </c>
      <c r="AA31" s="4">
        <v>0</v>
      </c>
      <c r="AB31" s="4">
        <v>11</v>
      </c>
      <c r="AC31" s="4" t="str">
        <f t="shared" si="0"/>
        <v>Mandarine</v>
      </c>
      <c r="AD31" s="2">
        <f t="shared" si="1"/>
        <v>31</v>
      </c>
    </row>
    <row r="32" spans="1:30" ht="12.75">
      <c r="A32" s="11" t="s">
        <v>12</v>
      </c>
      <c r="B32" s="2" t="s">
        <v>64</v>
      </c>
      <c r="C32" s="2">
        <v>32</v>
      </c>
      <c r="D32" s="2">
        <v>0.5</v>
      </c>
      <c r="E32" s="2">
        <v>700</v>
      </c>
      <c r="F32" s="2">
        <v>700</v>
      </c>
      <c r="G32" s="2">
        <v>700</v>
      </c>
      <c r="H32" s="2">
        <v>700</v>
      </c>
      <c r="I32" s="2">
        <v>200</v>
      </c>
      <c r="J32" s="2">
        <v>0</v>
      </c>
      <c r="K32" s="2">
        <v>0</v>
      </c>
      <c r="L32" s="2">
        <v>0</v>
      </c>
      <c r="M32" s="2">
        <v>200</v>
      </c>
      <c r="N32" s="2">
        <v>700</v>
      </c>
      <c r="O32" s="2">
        <v>700</v>
      </c>
      <c r="P32" s="2">
        <v>700</v>
      </c>
      <c r="Q32" s="3"/>
      <c r="R32" s="3">
        <v>128</v>
      </c>
      <c r="S32" s="3">
        <v>23</v>
      </c>
      <c r="T32" s="3">
        <v>77</v>
      </c>
      <c r="U32" s="3">
        <v>52</v>
      </c>
      <c r="V32" s="3">
        <v>80</v>
      </c>
      <c r="W32" s="3">
        <v>53</v>
      </c>
      <c r="X32" s="3">
        <v>44</v>
      </c>
      <c r="Y32" s="10">
        <v>12</v>
      </c>
      <c r="Z32" s="4">
        <v>0.7</v>
      </c>
      <c r="AA32" s="4">
        <v>0.1</v>
      </c>
      <c r="AB32" s="4">
        <v>8</v>
      </c>
      <c r="AC32" s="4" t="str">
        <f t="shared" si="0"/>
        <v>Melon</v>
      </c>
      <c r="AD32" s="2">
        <f t="shared" si="1"/>
        <v>32</v>
      </c>
    </row>
    <row r="33" spans="1:30" ht="12.75">
      <c r="A33" s="11" t="s">
        <v>12</v>
      </c>
      <c r="B33" s="2" t="s">
        <v>65</v>
      </c>
      <c r="C33" s="2">
        <v>32</v>
      </c>
      <c r="D33" s="2">
        <v>0.5</v>
      </c>
      <c r="E33" s="2">
        <v>700</v>
      </c>
      <c r="F33" s="2">
        <v>700</v>
      </c>
      <c r="G33" s="2">
        <v>700</v>
      </c>
      <c r="H33" s="2">
        <v>700</v>
      </c>
      <c r="I33" s="2">
        <v>700</v>
      </c>
      <c r="J33" s="2">
        <v>200</v>
      </c>
      <c r="K33" s="2">
        <v>0</v>
      </c>
      <c r="L33" s="2">
        <v>0</v>
      </c>
      <c r="M33" s="2">
        <v>0</v>
      </c>
      <c r="N33" s="2">
        <v>200</v>
      </c>
      <c r="O33" s="2">
        <v>700</v>
      </c>
      <c r="P33" s="2">
        <v>700</v>
      </c>
      <c r="Q33" s="3">
        <v>230</v>
      </c>
      <c r="R33" s="3">
        <v>128</v>
      </c>
      <c r="S33" s="3">
        <v>23</v>
      </c>
      <c r="T33" s="3">
        <v>77</v>
      </c>
      <c r="U33" s="3">
        <v>52</v>
      </c>
      <c r="V33" s="3">
        <v>80</v>
      </c>
      <c r="W33" s="3">
        <v>53</v>
      </c>
      <c r="X33" s="3">
        <v>44</v>
      </c>
      <c r="Y33" s="10">
        <v>12</v>
      </c>
      <c r="Z33" s="4">
        <v>1</v>
      </c>
      <c r="AA33" s="4">
        <v>0</v>
      </c>
      <c r="AB33" s="4">
        <v>12</v>
      </c>
      <c r="AC33" s="4" t="str">
        <f t="shared" si="0"/>
        <v>Mirabelle</v>
      </c>
      <c r="AD33" s="2">
        <f t="shared" si="1"/>
        <v>33</v>
      </c>
    </row>
    <row r="34" spans="1:30" ht="12.75">
      <c r="A34" s="11" t="s">
        <v>12</v>
      </c>
      <c r="B34" s="2" t="s">
        <v>66</v>
      </c>
      <c r="C34" s="2">
        <v>32</v>
      </c>
      <c r="D34" s="2">
        <v>0.5</v>
      </c>
      <c r="E34" s="2">
        <v>700</v>
      </c>
      <c r="F34" s="2">
        <v>700</v>
      </c>
      <c r="G34" s="2">
        <v>200</v>
      </c>
      <c r="H34" s="2">
        <v>0</v>
      </c>
      <c r="I34" s="2">
        <v>0</v>
      </c>
      <c r="J34" s="2">
        <v>0</v>
      </c>
      <c r="K34" s="2">
        <v>0</v>
      </c>
      <c r="L34" s="2">
        <v>0</v>
      </c>
      <c r="M34" s="2">
        <v>0</v>
      </c>
      <c r="N34" s="2">
        <v>0</v>
      </c>
      <c r="O34" s="2">
        <v>200</v>
      </c>
      <c r="P34" s="2">
        <v>700</v>
      </c>
      <c r="Q34" s="3">
        <v>230</v>
      </c>
      <c r="R34" s="3">
        <v>128</v>
      </c>
      <c r="S34" s="3">
        <v>23</v>
      </c>
      <c r="T34" s="3">
        <v>77</v>
      </c>
      <c r="U34" s="3">
        <v>52</v>
      </c>
      <c r="V34" s="3">
        <v>80</v>
      </c>
      <c r="W34" s="3">
        <v>53</v>
      </c>
      <c r="X34" s="3">
        <v>44</v>
      </c>
      <c r="Y34" s="10">
        <v>12</v>
      </c>
      <c r="Z34" s="4">
        <v>1.3</v>
      </c>
      <c r="AA34" s="4">
        <v>0.5</v>
      </c>
      <c r="AB34" s="4">
        <v>11.2</v>
      </c>
      <c r="AC34" s="4" t="str">
        <f t="shared" si="0"/>
        <v>Mure</v>
      </c>
      <c r="AD34" s="2">
        <f t="shared" si="1"/>
        <v>34</v>
      </c>
    </row>
    <row r="35" spans="1:30" ht="12.75">
      <c r="A35" s="11" t="s">
        <v>12</v>
      </c>
      <c r="B35" s="2" t="s">
        <v>67</v>
      </c>
      <c r="C35" s="2">
        <v>32</v>
      </c>
      <c r="D35" s="2">
        <v>0.5</v>
      </c>
      <c r="E35" s="2">
        <v>700</v>
      </c>
      <c r="F35" s="2">
        <v>700</v>
      </c>
      <c r="G35" s="2">
        <v>700</v>
      </c>
      <c r="H35" s="2">
        <v>700</v>
      </c>
      <c r="I35" s="2">
        <v>700</v>
      </c>
      <c r="J35" s="2">
        <v>200</v>
      </c>
      <c r="K35" s="2">
        <v>0</v>
      </c>
      <c r="L35" s="2">
        <v>0</v>
      </c>
      <c r="M35" s="2">
        <v>0</v>
      </c>
      <c r="N35" s="2">
        <v>0</v>
      </c>
      <c r="O35" s="2">
        <v>200</v>
      </c>
      <c r="P35" s="2">
        <v>700</v>
      </c>
      <c r="Q35" s="3">
        <v>230</v>
      </c>
      <c r="R35" s="3">
        <v>128</v>
      </c>
      <c r="S35" s="3">
        <v>23</v>
      </c>
      <c r="T35" s="3">
        <v>77</v>
      </c>
      <c r="U35" s="3">
        <v>52</v>
      </c>
      <c r="V35" s="3">
        <v>80</v>
      </c>
      <c r="W35" s="3">
        <v>53</v>
      </c>
      <c r="X35" s="3">
        <v>44</v>
      </c>
      <c r="Y35" s="10">
        <v>12</v>
      </c>
      <c r="Z35" s="4">
        <v>0.6</v>
      </c>
      <c r="AA35" s="4">
        <v>0.5</v>
      </c>
      <c r="AB35" s="4">
        <v>11.3</v>
      </c>
      <c r="AC35" s="4" t="str">
        <f t="shared" si="0"/>
        <v>Myrtille</v>
      </c>
      <c r="AD35" s="2">
        <f t="shared" si="1"/>
        <v>35</v>
      </c>
    </row>
    <row r="36" spans="1:30" ht="12.75">
      <c r="A36" s="11" t="s">
        <v>12</v>
      </c>
      <c r="B36" s="2" t="s">
        <v>68</v>
      </c>
      <c r="C36" s="2">
        <v>32</v>
      </c>
      <c r="D36" s="2">
        <v>0.5</v>
      </c>
      <c r="E36" s="2">
        <v>700</v>
      </c>
      <c r="F36" s="2">
        <v>700</v>
      </c>
      <c r="G36" s="2">
        <v>700</v>
      </c>
      <c r="H36" s="2">
        <v>700</v>
      </c>
      <c r="I36" s="2">
        <v>700</v>
      </c>
      <c r="J36" s="2">
        <v>200</v>
      </c>
      <c r="K36" s="2">
        <v>0</v>
      </c>
      <c r="L36" s="2">
        <v>0</v>
      </c>
      <c r="M36" s="2">
        <v>200</v>
      </c>
      <c r="N36" s="2">
        <v>700</v>
      </c>
      <c r="O36" s="2">
        <v>700</v>
      </c>
      <c r="P36" s="2">
        <v>700</v>
      </c>
      <c r="Q36" s="3">
        <v>230</v>
      </c>
      <c r="R36" s="3">
        <v>128</v>
      </c>
      <c r="S36" s="3">
        <v>23</v>
      </c>
      <c r="T36" s="3">
        <v>77</v>
      </c>
      <c r="U36" s="3">
        <v>52</v>
      </c>
      <c r="V36" s="3">
        <v>80</v>
      </c>
      <c r="W36" s="3">
        <v>53</v>
      </c>
      <c r="X36" s="3">
        <v>44</v>
      </c>
      <c r="Y36" s="10">
        <v>12</v>
      </c>
      <c r="Z36" s="4">
        <v>1</v>
      </c>
      <c r="AA36" s="4">
        <v>0</v>
      </c>
      <c r="AB36" s="4">
        <v>12.5</v>
      </c>
      <c r="AC36" s="4" t="str">
        <f t="shared" si="0"/>
        <v>Nectarine</v>
      </c>
      <c r="AD36" s="2">
        <f t="shared" si="1"/>
        <v>36</v>
      </c>
    </row>
    <row r="37" spans="1:30" ht="12.75">
      <c r="A37" s="11" t="s">
        <v>12</v>
      </c>
      <c r="B37" s="2" t="s">
        <v>69</v>
      </c>
      <c r="C37" s="2">
        <v>32</v>
      </c>
      <c r="D37" s="2">
        <v>0.5</v>
      </c>
      <c r="E37" s="2">
        <v>0</v>
      </c>
      <c r="F37" s="2">
        <v>0</v>
      </c>
      <c r="G37" s="2">
        <v>0</v>
      </c>
      <c r="H37" s="2">
        <v>0</v>
      </c>
      <c r="I37" s="2">
        <v>200</v>
      </c>
      <c r="J37" s="2">
        <v>700</v>
      </c>
      <c r="K37" s="2">
        <v>700</v>
      </c>
      <c r="L37" s="2">
        <v>700</v>
      </c>
      <c r="M37" s="2">
        <v>700</v>
      </c>
      <c r="N37" s="2">
        <v>200</v>
      </c>
      <c r="O37" s="2">
        <v>0</v>
      </c>
      <c r="P37" s="2">
        <v>0</v>
      </c>
      <c r="Q37" s="3">
        <v>230</v>
      </c>
      <c r="R37" s="3">
        <v>128</v>
      </c>
      <c r="S37" s="3">
        <v>23</v>
      </c>
      <c r="T37" s="3">
        <v>77</v>
      </c>
      <c r="U37" s="3">
        <v>52</v>
      </c>
      <c r="V37" s="3">
        <v>87</v>
      </c>
      <c r="W37" s="3">
        <v>53</v>
      </c>
      <c r="X37" s="3">
        <v>44</v>
      </c>
      <c r="Y37" s="10">
        <v>12</v>
      </c>
      <c r="Z37" s="4">
        <v>1</v>
      </c>
      <c r="AA37" s="4">
        <v>0</v>
      </c>
      <c r="AB37" s="4">
        <v>9</v>
      </c>
      <c r="AC37" s="4" t="str">
        <f t="shared" si="0"/>
        <v>Orange</v>
      </c>
      <c r="AD37" s="2">
        <f t="shared" si="1"/>
        <v>37</v>
      </c>
    </row>
    <row r="38" spans="1:30" ht="12.75">
      <c r="A38" s="11" t="s">
        <v>12</v>
      </c>
      <c r="B38" s="2" t="s">
        <v>6</v>
      </c>
      <c r="C38" s="2">
        <v>32</v>
      </c>
      <c r="D38" s="2">
        <v>0.5</v>
      </c>
      <c r="E38" s="2">
        <v>0</v>
      </c>
      <c r="F38" s="2">
        <v>0</v>
      </c>
      <c r="G38" s="2">
        <v>0</v>
      </c>
      <c r="H38" s="2">
        <v>200</v>
      </c>
      <c r="I38" s="2">
        <v>700</v>
      </c>
      <c r="J38" s="2">
        <v>700</v>
      </c>
      <c r="K38" s="2">
        <v>200</v>
      </c>
      <c r="L38" s="2">
        <v>0</v>
      </c>
      <c r="M38" s="2">
        <v>200</v>
      </c>
      <c r="N38" s="2">
        <v>200</v>
      </c>
      <c r="O38" s="2">
        <v>0</v>
      </c>
      <c r="P38" s="2">
        <v>0</v>
      </c>
      <c r="Q38" s="3">
        <v>230</v>
      </c>
      <c r="R38" s="3">
        <v>128</v>
      </c>
      <c r="S38" s="3">
        <v>23</v>
      </c>
      <c r="T38" s="3">
        <v>77</v>
      </c>
      <c r="U38" s="3">
        <v>52</v>
      </c>
      <c r="V38" s="3">
        <v>87</v>
      </c>
      <c r="W38" s="3">
        <v>53</v>
      </c>
      <c r="X38" s="3">
        <v>44</v>
      </c>
      <c r="Y38" s="10">
        <v>12</v>
      </c>
      <c r="Z38" s="4">
        <v>0.5</v>
      </c>
      <c r="AA38" s="4">
        <v>0</v>
      </c>
      <c r="AB38" s="4">
        <v>10</v>
      </c>
      <c r="AC38" s="4" t="str">
        <f t="shared" si="0"/>
        <v>Pamplemousse</v>
      </c>
      <c r="AD38" s="2">
        <f t="shared" si="1"/>
        <v>38</v>
      </c>
    </row>
    <row r="39" spans="1:30" ht="12.75">
      <c r="A39" s="11" t="s">
        <v>12</v>
      </c>
      <c r="B39" s="2" t="s">
        <v>70</v>
      </c>
      <c r="C39" s="2">
        <v>32</v>
      </c>
      <c r="D39" s="2">
        <v>0.5</v>
      </c>
      <c r="E39" s="2">
        <v>700</v>
      </c>
      <c r="F39" s="2">
        <v>700</v>
      </c>
      <c r="G39" s="2">
        <v>700</v>
      </c>
      <c r="H39" s="2">
        <v>700</v>
      </c>
      <c r="I39" s="2">
        <v>200</v>
      </c>
      <c r="J39" s="2">
        <v>0</v>
      </c>
      <c r="K39" s="2">
        <v>0</v>
      </c>
      <c r="L39" s="2">
        <v>0</v>
      </c>
      <c r="M39" s="2">
        <v>200</v>
      </c>
      <c r="N39" s="2">
        <v>700</v>
      </c>
      <c r="O39" s="2">
        <v>700</v>
      </c>
      <c r="P39" s="2">
        <v>700</v>
      </c>
      <c r="Q39" s="3">
        <v>230</v>
      </c>
      <c r="R39" s="3">
        <v>128</v>
      </c>
      <c r="S39" s="3">
        <v>23</v>
      </c>
      <c r="T39" s="3">
        <v>77</v>
      </c>
      <c r="U39" s="3">
        <v>52</v>
      </c>
      <c r="V39" s="3">
        <v>80</v>
      </c>
      <c r="W39" s="3">
        <v>53</v>
      </c>
      <c r="X39" s="3">
        <v>44</v>
      </c>
      <c r="Y39" s="10">
        <v>12</v>
      </c>
      <c r="Z39" s="4">
        <v>0.5</v>
      </c>
      <c r="AA39" s="4">
        <v>0.3</v>
      </c>
      <c r="AB39" s="4">
        <v>6.5</v>
      </c>
      <c r="AC39" s="4" t="str">
        <f t="shared" si="0"/>
        <v>Pasteque</v>
      </c>
      <c r="AD39" s="2">
        <f t="shared" si="1"/>
        <v>39</v>
      </c>
    </row>
    <row r="40" spans="1:30" ht="12.75">
      <c r="A40" s="11" t="s">
        <v>12</v>
      </c>
      <c r="B40" s="2" t="s">
        <v>71</v>
      </c>
      <c r="C40" s="2">
        <v>13</v>
      </c>
      <c r="D40" s="2">
        <v>0.5</v>
      </c>
      <c r="E40" s="2">
        <v>700</v>
      </c>
      <c r="F40" s="2">
        <v>700</v>
      </c>
      <c r="G40" s="2">
        <v>700</v>
      </c>
      <c r="H40" s="2">
        <v>700</v>
      </c>
      <c r="I40" s="2">
        <v>700</v>
      </c>
      <c r="J40" s="2">
        <v>200</v>
      </c>
      <c r="K40" s="2">
        <v>0</v>
      </c>
      <c r="L40" s="2">
        <v>0</v>
      </c>
      <c r="M40" s="2">
        <v>0</v>
      </c>
      <c r="N40" s="2">
        <v>200</v>
      </c>
      <c r="O40" s="2">
        <v>700</v>
      </c>
      <c r="P40" s="2">
        <v>700</v>
      </c>
      <c r="Q40" s="3">
        <v>230</v>
      </c>
      <c r="R40" s="3">
        <v>128</v>
      </c>
      <c r="S40" s="3">
        <v>23</v>
      </c>
      <c r="T40" s="3">
        <v>77</v>
      </c>
      <c r="U40" s="3">
        <v>52</v>
      </c>
      <c r="V40" s="3">
        <v>80</v>
      </c>
      <c r="W40" s="3">
        <v>53</v>
      </c>
      <c r="X40" s="3">
        <v>44</v>
      </c>
      <c r="Y40" s="10">
        <v>12</v>
      </c>
      <c r="Z40" s="4">
        <v>0.5</v>
      </c>
      <c r="AA40" s="4">
        <v>0</v>
      </c>
      <c r="AB40" s="4">
        <v>11</v>
      </c>
      <c r="AC40" s="4" t="str">
        <f t="shared" si="0"/>
        <v>Peche</v>
      </c>
      <c r="AD40" s="2">
        <f t="shared" si="1"/>
        <v>40</v>
      </c>
    </row>
    <row r="41" spans="1:30" ht="12.75">
      <c r="A41" s="11" t="s">
        <v>12</v>
      </c>
      <c r="B41" s="2" t="s">
        <v>72</v>
      </c>
      <c r="C41" s="2">
        <v>12</v>
      </c>
      <c r="D41" s="2">
        <v>0.5</v>
      </c>
      <c r="E41" s="2">
        <v>0</v>
      </c>
      <c r="F41" s="2">
        <v>0</v>
      </c>
      <c r="G41" s="2">
        <v>0</v>
      </c>
      <c r="H41" s="2">
        <v>200</v>
      </c>
      <c r="I41" s="2">
        <v>700</v>
      </c>
      <c r="J41" s="2">
        <v>700</v>
      </c>
      <c r="K41" s="2">
        <v>0</v>
      </c>
      <c r="L41" s="2">
        <v>0</v>
      </c>
      <c r="M41" s="2">
        <v>0</v>
      </c>
      <c r="N41" s="2">
        <v>0</v>
      </c>
      <c r="O41" s="2">
        <v>0</v>
      </c>
      <c r="P41" s="2">
        <v>0</v>
      </c>
      <c r="Q41" s="3">
        <v>230</v>
      </c>
      <c r="R41" s="3">
        <v>128</v>
      </c>
      <c r="S41" s="3">
        <v>23</v>
      </c>
      <c r="T41" s="3">
        <v>77</v>
      </c>
      <c r="U41" s="3">
        <v>52</v>
      </c>
      <c r="V41" s="3">
        <v>80</v>
      </c>
      <c r="W41" s="3">
        <v>53</v>
      </c>
      <c r="X41" s="3">
        <v>44</v>
      </c>
      <c r="Y41" s="10">
        <v>12</v>
      </c>
      <c r="Z41" s="4">
        <v>0.4</v>
      </c>
      <c r="AA41" s="4">
        <v>0</v>
      </c>
      <c r="AB41" s="4">
        <v>12.2</v>
      </c>
      <c r="AC41" s="4" t="str">
        <f t="shared" si="0"/>
        <v>Poire</v>
      </c>
      <c r="AD41" s="2">
        <f t="shared" si="1"/>
        <v>41</v>
      </c>
    </row>
    <row r="42" spans="1:30" ht="12.75">
      <c r="A42" s="11" t="s">
        <v>12</v>
      </c>
      <c r="B42" s="2" t="s">
        <v>73</v>
      </c>
      <c r="C42" s="2">
        <v>7</v>
      </c>
      <c r="D42" s="2">
        <v>0.5</v>
      </c>
      <c r="E42" s="2">
        <v>0</v>
      </c>
      <c r="F42" s="2">
        <v>0</v>
      </c>
      <c r="G42" s="2">
        <v>0</v>
      </c>
      <c r="H42" s="2">
        <v>200</v>
      </c>
      <c r="I42" s="2">
        <v>200</v>
      </c>
      <c r="J42" s="2">
        <v>0</v>
      </c>
      <c r="K42" s="2">
        <v>0</v>
      </c>
      <c r="L42" s="2">
        <v>0</v>
      </c>
      <c r="M42" s="2">
        <v>0</v>
      </c>
      <c r="N42" s="2">
        <v>0</v>
      </c>
      <c r="O42" s="2">
        <v>0</v>
      </c>
      <c r="P42" s="2">
        <v>0</v>
      </c>
      <c r="Q42" s="3">
        <v>230</v>
      </c>
      <c r="R42" s="3">
        <v>128</v>
      </c>
      <c r="S42" s="3">
        <v>23</v>
      </c>
      <c r="T42" s="3">
        <v>77</v>
      </c>
      <c r="U42" s="3">
        <v>52</v>
      </c>
      <c r="V42" s="3">
        <v>117</v>
      </c>
      <c r="W42" s="3">
        <v>53</v>
      </c>
      <c r="X42" s="3">
        <v>44</v>
      </c>
      <c r="Y42" s="10">
        <v>12</v>
      </c>
      <c r="Z42" s="4">
        <v>0.3</v>
      </c>
      <c r="AA42" s="4">
        <v>0</v>
      </c>
      <c r="AB42" s="4">
        <v>12</v>
      </c>
      <c r="AC42" s="4" t="str">
        <f t="shared" si="0"/>
        <v>Pomme</v>
      </c>
      <c r="AD42" s="2">
        <f t="shared" si="1"/>
        <v>42</v>
      </c>
    </row>
    <row r="43" spans="1:30" ht="12.75">
      <c r="A43" s="11" t="s">
        <v>12</v>
      </c>
      <c r="B43" s="2" t="s">
        <v>74</v>
      </c>
      <c r="C43" s="2">
        <v>24</v>
      </c>
      <c r="D43" s="2">
        <v>0.5</v>
      </c>
      <c r="E43" s="2">
        <v>700</v>
      </c>
      <c r="F43" s="2">
        <v>700</v>
      </c>
      <c r="G43" s="2">
        <v>700</v>
      </c>
      <c r="H43" s="2">
        <v>700</v>
      </c>
      <c r="I43" s="2">
        <v>700</v>
      </c>
      <c r="J43" s="2">
        <v>200</v>
      </c>
      <c r="K43" s="2">
        <v>0</v>
      </c>
      <c r="L43" s="2">
        <v>0</v>
      </c>
      <c r="M43" s="2">
        <v>200</v>
      </c>
      <c r="N43" s="2">
        <v>700</v>
      </c>
      <c r="O43" s="2">
        <v>700</v>
      </c>
      <c r="P43" s="2">
        <v>700</v>
      </c>
      <c r="Q43" s="3">
        <v>230</v>
      </c>
      <c r="R43" s="3">
        <v>128</v>
      </c>
      <c r="S43" s="3">
        <v>23</v>
      </c>
      <c r="T43" s="3">
        <v>77</v>
      </c>
      <c r="U43" s="3">
        <v>52</v>
      </c>
      <c r="V43" s="3">
        <v>80</v>
      </c>
      <c r="W43" s="3">
        <v>53</v>
      </c>
      <c r="X43" s="3">
        <v>44</v>
      </c>
      <c r="Y43" s="10">
        <v>12</v>
      </c>
      <c r="Z43" s="4">
        <v>1</v>
      </c>
      <c r="AA43" s="4">
        <v>0</v>
      </c>
      <c r="AB43" s="4">
        <v>12</v>
      </c>
      <c r="AC43" s="4" t="str">
        <f t="shared" si="0"/>
        <v>Prune</v>
      </c>
      <c r="AD43" s="2">
        <f t="shared" si="1"/>
        <v>43</v>
      </c>
    </row>
    <row r="44" spans="1:30" ht="12.75">
      <c r="A44" s="11" t="s">
        <v>12</v>
      </c>
      <c r="B44" s="2" t="s">
        <v>75</v>
      </c>
      <c r="C44" s="2">
        <v>19</v>
      </c>
      <c r="D44" s="2">
        <v>0.5</v>
      </c>
      <c r="E44" s="2">
        <v>700</v>
      </c>
      <c r="F44" s="2">
        <v>700</v>
      </c>
      <c r="G44" s="2">
        <v>700</v>
      </c>
      <c r="H44" s="2">
        <v>700</v>
      </c>
      <c r="I44" s="2">
        <v>700</v>
      </c>
      <c r="J44" s="2">
        <v>700</v>
      </c>
      <c r="K44" s="2">
        <v>700</v>
      </c>
      <c r="L44" s="2">
        <v>200</v>
      </c>
      <c r="M44" s="2">
        <v>0</v>
      </c>
      <c r="N44" s="2">
        <v>0</v>
      </c>
      <c r="O44" s="2">
        <v>200</v>
      </c>
      <c r="P44" s="2">
        <v>700</v>
      </c>
      <c r="Q44" s="3">
        <v>230</v>
      </c>
      <c r="R44" s="3">
        <v>128</v>
      </c>
      <c r="S44" s="3">
        <v>23</v>
      </c>
      <c r="T44" s="3">
        <v>77</v>
      </c>
      <c r="U44" s="3">
        <v>52</v>
      </c>
      <c r="V44" s="3">
        <v>80</v>
      </c>
      <c r="W44" s="3">
        <v>53</v>
      </c>
      <c r="X44" s="3">
        <v>44</v>
      </c>
      <c r="Y44" s="10">
        <v>12</v>
      </c>
      <c r="Z44" s="4">
        <v>0.5</v>
      </c>
      <c r="AA44" s="4">
        <v>0.7</v>
      </c>
      <c r="AB44" s="4">
        <v>15.5</v>
      </c>
      <c r="AC44" s="4" t="str">
        <f t="shared" si="0"/>
        <v>Raisin</v>
      </c>
      <c r="AD44" s="2">
        <f t="shared" si="1"/>
        <v>44</v>
      </c>
    </row>
    <row r="45" spans="1:30" ht="12.75">
      <c r="A45" s="11" t="s">
        <v>12</v>
      </c>
      <c r="B45" s="2" t="s">
        <v>76</v>
      </c>
      <c r="C45" s="2">
        <v>32</v>
      </c>
      <c r="D45" s="2">
        <v>0.5</v>
      </c>
      <c r="E45" s="2">
        <v>700</v>
      </c>
      <c r="F45" s="2">
        <v>700</v>
      </c>
      <c r="G45" s="2">
        <v>200</v>
      </c>
      <c r="H45" s="2">
        <v>0</v>
      </c>
      <c r="I45" s="2">
        <v>0</v>
      </c>
      <c r="J45" s="2">
        <v>200</v>
      </c>
      <c r="K45" s="2">
        <v>700</v>
      </c>
      <c r="L45" s="2">
        <v>700</v>
      </c>
      <c r="M45" s="2">
        <v>700</v>
      </c>
      <c r="N45" s="2">
        <v>700</v>
      </c>
      <c r="O45" s="2">
        <v>700</v>
      </c>
      <c r="P45" s="2">
        <v>700</v>
      </c>
      <c r="Q45" s="3">
        <v>230</v>
      </c>
      <c r="R45" s="3">
        <v>128</v>
      </c>
      <c r="S45" s="3">
        <v>23</v>
      </c>
      <c r="T45" s="3">
        <v>77</v>
      </c>
      <c r="U45" s="3">
        <v>52</v>
      </c>
      <c r="V45" s="3">
        <v>80</v>
      </c>
      <c r="W45" s="3">
        <v>53</v>
      </c>
      <c r="X45" s="3">
        <v>44</v>
      </c>
      <c r="Y45" s="10">
        <v>12</v>
      </c>
      <c r="Z45" s="4">
        <v>0.5</v>
      </c>
      <c r="AA45" s="4">
        <v>0</v>
      </c>
      <c r="AB45" s="4">
        <v>4</v>
      </c>
      <c r="AC45" s="4" t="str">
        <f t="shared" si="0"/>
        <v>Rhubarbe</v>
      </c>
      <c r="AD45" s="2">
        <f t="shared" si="1"/>
        <v>45</v>
      </c>
    </row>
    <row r="46" spans="1:30" ht="12.75">
      <c r="A46" s="11" t="s">
        <v>18</v>
      </c>
      <c r="B46" s="2" t="s">
        <v>78</v>
      </c>
      <c r="C46" s="2">
        <v>32</v>
      </c>
      <c r="D46" s="2">
        <v>0.5</v>
      </c>
      <c r="E46" s="2">
        <v>700</v>
      </c>
      <c r="F46" s="2">
        <v>700</v>
      </c>
      <c r="G46" s="2">
        <v>700</v>
      </c>
      <c r="H46" s="2">
        <v>700</v>
      </c>
      <c r="I46" s="2">
        <v>700</v>
      </c>
      <c r="J46" s="2">
        <v>700</v>
      </c>
      <c r="K46" s="2">
        <v>200</v>
      </c>
      <c r="L46" s="2">
        <v>0</v>
      </c>
      <c r="M46" s="2">
        <v>0</v>
      </c>
      <c r="N46" s="2">
        <v>0</v>
      </c>
      <c r="O46" s="2">
        <v>200</v>
      </c>
      <c r="P46" s="2">
        <v>700</v>
      </c>
      <c r="Q46" s="3">
        <v>230</v>
      </c>
      <c r="R46" s="3">
        <v>128</v>
      </c>
      <c r="S46" s="3">
        <v>23</v>
      </c>
      <c r="T46" s="3">
        <v>77</v>
      </c>
      <c r="U46" s="3">
        <v>52</v>
      </c>
      <c r="V46" s="3">
        <v>80</v>
      </c>
      <c r="W46" s="3">
        <v>53</v>
      </c>
      <c r="X46" s="3">
        <v>44</v>
      </c>
      <c r="Y46" s="10">
        <v>12</v>
      </c>
      <c r="Z46" s="4">
        <v>2</v>
      </c>
      <c r="AA46" s="4">
        <v>0</v>
      </c>
      <c r="AB46" s="4">
        <v>7.5</v>
      </c>
      <c r="AC46" s="4" t="str">
        <f t="shared" si="0"/>
        <v>Artichaut</v>
      </c>
      <c r="AD46" s="2">
        <f t="shared" si="1"/>
        <v>46</v>
      </c>
    </row>
    <row r="47" spans="1:30" ht="12.75">
      <c r="A47" s="11" t="s">
        <v>18</v>
      </c>
      <c r="B47" s="2" t="s">
        <v>79</v>
      </c>
      <c r="C47" s="2">
        <v>32</v>
      </c>
      <c r="D47" s="2">
        <v>0.5</v>
      </c>
      <c r="E47" s="2">
        <v>700</v>
      </c>
      <c r="F47" s="2">
        <v>700</v>
      </c>
      <c r="G47" s="2">
        <v>200</v>
      </c>
      <c r="H47" s="2">
        <v>0</v>
      </c>
      <c r="I47" s="2">
        <v>0</v>
      </c>
      <c r="J47" s="2">
        <v>0</v>
      </c>
      <c r="K47" s="2">
        <v>0</v>
      </c>
      <c r="L47" s="2">
        <v>200</v>
      </c>
      <c r="M47" s="2">
        <v>700</v>
      </c>
      <c r="N47" s="2">
        <v>700</v>
      </c>
      <c r="O47" s="2">
        <v>700</v>
      </c>
      <c r="P47" s="2">
        <v>700</v>
      </c>
      <c r="Q47" s="3">
        <v>230</v>
      </c>
      <c r="R47" s="3">
        <v>128</v>
      </c>
      <c r="S47" s="3">
        <v>23</v>
      </c>
      <c r="T47" s="3">
        <v>77</v>
      </c>
      <c r="U47" s="3">
        <v>52</v>
      </c>
      <c r="V47" s="3">
        <v>80</v>
      </c>
      <c r="W47" s="3">
        <v>53</v>
      </c>
      <c r="X47" s="3">
        <v>44</v>
      </c>
      <c r="Y47" s="10">
        <v>12</v>
      </c>
      <c r="Z47" s="4">
        <v>2.7</v>
      </c>
      <c r="AA47" s="4">
        <v>0.3</v>
      </c>
      <c r="AB47" s="4">
        <v>3</v>
      </c>
      <c r="AC47" s="4" t="str">
        <f t="shared" si="0"/>
        <v>Asperge</v>
      </c>
      <c r="AD47" s="2">
        <f t="shared" si="1"/>
        <v>47</v>
      </c>
    </row>
    <row r="48" spans="1:30" ht="12.75">
      <c r="A48" s="11" t="s">
        <v>18</v>
      </c>
      <c r="B48" s="2" t="s">
        <v>80</v>
      </c>
      <c r="C48" s="2">
        <v>32</v>
      </c>
      <c r="D48" s="2">
        <v>0.5</v>
      </c>
      <c r="E48" s="2">
        <v>700</v>
      </c>
      <c r="F48" s="2">
        <v>700</v>
      </c>
      <c r="G48" s="2">
        <v>700</v>
      </c>
      <c r="H48" s="2">
        <v>200</v>
      </c>
      <c r="I48" s="2">
        <v>0</v>
      </c>
      <c r="J48" s="2">
        <v>0</v>
      </c>
      <c r="K48" s="2">
        <v>0</v>
      </c>
      <c r="L48" s="2">
        <v>0</v>
      </c>
      <c r="M48" s="2">
        <v>0</v>
      </c>
      <c r="N48" s="2">
        <v>200</v>
      </c>
      <c r="O48" s="2">
        <v>700</v>
      </c>
      <c r="P48" s="2">
        <v>700</v>
      </c>
      <c r="Q48" s="3">
        <v>230</v>
      </c>
      <c r="R48" s="3">
        <v>128</v>
      </c>
      <c r="S48" s="3">
        <v>23</v>
      </c>
      <c r="T48" s="3">
        <v>77</v>
      </c>
      <c r="U48" s="3">
        <v>52</v>
      </c>
      <c r="V48" s="3">
        <v>80</v>
      </c>
      <c r="W48" s="3">
        <v>53</v>
      </c>
      <c r="X48" s="3">
        <v>44</v>
      </c>
      <c r="Y48" s="10">
        <v>12</v>
      </c>
      <c r="Z48" s="4">
        <v>1</v>
      </c>
      <c r="AA48" s="4">
        <v>0.2</v>
      </c>
      <c r="AB48" s="4">
        <v>3.2</v>
      </c>
      <c r="AC48" s="4" t="str">
        <f t="shared" si="0"/>
        <v>Aubergine</v>
      </c>
      <c r="AD48" s="2">
        <f t="shared" si="1"/>
        <v>48</v>
      </c>
    </row>
    <row r="49" spans="1:30" ht="12.75">
      <c r="A49" s="11" t="s">
        <v>18</v>
      </c>
      <c r="B49" s="2" t="s">
        <v>5</v>
      </c>
      <c r="C49" s="2">
        <v>32</v>
      </c>
      <c r="D49" s="2">
        <v>0.5</v>
      </c>
      <c r="E49" s="2">
        <v>200</v>
      </c>
      <c r="F49" s="2">
        <v>700</v>
      </c>
      <c r="G49" s="2">
        <v>700</v>
      </c>
      <c r="H49" s="2">
        <v>700</v>
      </c>
      <c r="I49" s="2">
        <v>700</v>
      </c>
      <c r="J49" s="2">
        <v>700</v>
      </c>
      <c r="K49" s="2">
        <v>700</v>
      </c>
      <c r="L49" s="2">
        <v>700</v>
      </c>
      <c r="M49" s="2">
        <v>700</v>
      </c>
      <c r="N49" s="2">
        <v>200</v>
      </c>
      <c r="O49" s="2">
        <v>0</v>
      </c>
      <c r="P49" s="2">
        <v>0</v>
      </c>
      <c r="Q49" s="3"/>
      <c r="R49" s="3">
        <v>128</v>
      </c>
      <c r="S49" s="3">
        <v>23</v>
      </c>
      <c r="T49" s="3">
        <v>77</v>
      </c>
      <c r="U49" s="3">
        <v>52</v>
      </c>
      <c r="V49" s="3">
        <v>80</v>
      </c>
      <c r="W49" s="3">
        <v>53</v>
      </c>
      <c r="X49" s="3">
        <v>44</v>
      </c>
      <c r="Y49" s="10">
        <v>12</v>
      </c>
      <c r="Z49" s="4">
        <v>2</v>
      </c>
      <c r="AA49" s="4">
        <v>15</v>
      </c>
      <c r="AB49" s="4">
        <v>1</v>
      </c>
      <c r="AC49" s="4" t="str">
        <f t="shared" si="0"/>
        <v>Avocat</v>
      </c>
      <c r="AD49" s="2">
        <f t="shared" si="1"/>
        <v>49</v>
      </c>
    </row>
    <row r="50" spans="1:30" ht="12.75">
      <c r="A50" s="11" t="s">
        <v>18</v>
      </c>
      <c r="B50" s="2" t="s">
        <v>81</v>
      </c>
      <c r="C50" s="2">
        <v>32</v>
      </c>
      <c r="D50" s="2">
        <v>0.5</v>
      </c>
      <c r="E50" s="2">
        <v>0</v>
      </c>
      <c r="F50" s="2">
        <v>0</v>
      </c>
      <c r="G50" s="2">
        <v>0</v>
      </c>
      <c r="H50" s="2">
        <v>0</v>
      </c>
      <c r="I50" s="2">
        <v>0</v>
      </c>
      <c r="J50" s="2">
        <v>0</v>
      </c>
      <c r="K50" s="2">
        <v>0</v>
      </c>
      <c r="L50" s="2">
        <v>0</v>
      </c>
      <c r="M50" s="2">
        <v>0</v>
      </c>
      <c r="N50" s="2">
        <v>0</v>
      </c>
      <c r="O50" s="2">
        <v>0</v>
      </c>
      <c r="P50" s="2">
        <v>0</v>
      </c>
      <c r="Q50" s="3">
        <v>230</v>
      </c>
      <c r="R50" s="3">
        <v>128</v>
      </c>
      <c r="S50" s="3">
        <v>23</v>
      </c>
      <c r="T50" s="3">
        <v>77</v>
      </c>
      <c r="U50" s="3">
        <v>52</v>
      </c>
      <c r="V50" s="3">
        <v>80</v>
      </c>
      <c r="W50" s="3">
        <v>53</v>
      </c>
      <c r="X50" s="3">
        <v>44</v>
      </c>
      <c r="Y50" s="10">
        <v>12</v>
      </c>
      <c r="Z50" s="4">
        <v>1.6</v>
      </c>
      <c r="AA50" s="4">
        <v>0</v>
      </c>
      <c r="AB50" s="4">
        <v>8</v>
      </c>
      <c r="AC50" s="4" t="str">
        <f t="shared" si="0"/>
        <v>Betterave</v>
      </c>
      <c r="AD50" s="2">
        <f t="shared" si="1"/>
        <v>50</v>
      </c>
    </row>
    <row r="51" spans="1:30" ht="12.75">
      <c r="A51" s="11" t="s">
        <v>18</v>
      </c>
      <c r="B51" s="2" t="s">
        <v>82</v>
      </c>
      <c r="C51" s="2">
        <v>32</v>
      </c>
      <c r="D51" s="2">
        <v>0.5</v>
      </c>
      <c r="E51" s="2">
        <v>700</v>
      </c>
      <c r="F51" s="2">
        <v>700</v>
      </c>
      <c r="G51" s="2">
        <v>700</v>
      </c>
      <c r="H51" s="2">
        <v>700</v>
      </c>
      <c r="I51" s="2">
        <v>700</v>
      </c>
      <c r="J51" s="2">
        <v>200</v>
      </c>
      <c r="K51" s="2">
        <v>0</v>
      </c>
      <c r="L51" s="2">
        <v>0</v>
      </c>
      <c r="M51" s="2">
        <v>0</v>
      </c>
      <c r="N51" s="2">
        <v>0</v>
      </c>
      <c r="O51" s="2">
        <v>0</v>
      </c>
      <c r="P51" s="2">
        <v>200</v>
      </c>
      <c r="Q51" s="3">
        <v>230</v>
      </c>
      <c r="R51" s="3">
        <v>128</v>
      </c>
      <c r="S51" s="3">
        <v>23</v>
      </c>
      <c r="T51" s="3">
        <v>77</v>
      </c>
      <c r="U51" s="3">
        <v>52</v>
      </c>
      <c r="V51" s="3">
        <v>80</v>
      </c>
      <c r="W51" s="3">
        <v>53</v>
      </c>
      <c r="X51" s="3">
        <v>44</v>
      </c>
      <c r="Y51" s="10">
        <v>12</v>
      </c>
      <c r="Z51" s="4">
        <v>3</v>
      </c>
      <c r="AA51" s="4">
        <v>0.3</v>
      </c>
      <c r="AB51" s="4">
        <v>0</v>
      </c>
      <c r="AC51" s="4" t="str">
        <f t="shared" si="0"/>
        <v>Brocoli</v>
      </c>
      <c r="AD51" s="2">
        <f t="shared" si="1"/>
        <v>51</v>
      </c>
    </row>
    <row r="52" spans="1:30" ht="12.75">
      <c r="A52" s="11" t="s">
        <v>18</v>
      </c>
      <c r="B52" s="2" t="s">
        <v>83</v>
      </c>
      <c r="C52" s="2">
        <v>32</v>
      </c>
      <c r="D52" s="2">
        <v>0.5</v>
      </c>
      <c r="E52" s="2">
        <v>0</v>
      </c>
      <c r="F52" s="2">
        <v>0</v>
      </c>
      <c r="G52" s="2">
        <v>0</v>
      </c>
      <c r="H52" s="2">
        <v>0</v>
      </c>
      <c r="I52" s="2">
        <v>0</v>
      </c>
      <c r="J52" s="2">
        <v>0</v>
      </c>
      <c r="K52" s="2">
        <v>0</v>
      </c>
      <c r="L52" s="2">
        <v>0</v>
      </c>
      <c r="M52" s="2">
        <v>0</v>
      </c>
      <c r="N52" s="2">
        <v>0</v>
      </c>
      <c r="O52" s="2">
        <v>0</v>
      </c>
      <c r="P52" s="2">
        <v>0</v>
      </c>
      <c r="Q52" s="3">
        <v>230</v>
      </c>
      <c r="R52" s="3">
        <v>128</v>
      </c>
      <c r="S52" s="3">
        <v>23</v>
      </c>
      <c r="T52" s="3">
        <v>77</v>
      </c>
      <c r="U52" s="3">
        <v>52</v>
      </c>
      <c r="V52" s="3">
        <v>80</v>
      </c>
      <c r="W52" s="3">
        <v>53</v>
      </c>
      <c r="X52" s="3">
        <v>44</v>
      </c>
      <c r="Y52" s="10">
        <v>12</v>
      </c>
      <c r="Z52" s="4">
        <v>0.7</v>
      </c>
      <c r="AA52" s="4">
        <v>0.1</v>
      </c>
      <c r="AB52" s="4">
        <v>7</v>
      </c>
      <c r="AC52" s="4" t="str">
        <f t="shared" si="0"/>
        <v>Carotte</v>
      </c>
      <c r="AD52" s="2">
        <f t="shared" si="1"/>
        <v>52</v>
      </c>
    </row>
    <row r="53" spans="1:30" ht="12.75">
      <c r="A53" s="11" t="s">
        <v>18</v>
      </c>
      <c r="B53" s="2" t="s">
        <v>2</v>
      </c>
      <c r="C53" s="2">
        <v>32</v>
      </c>
      <c r="D53" s="2">
        <v>0.5</v>
      </c>
      <c r="E53" s="2">
        <v>700</v>
      </c>
      <c r="F53" s="2">
        <v>700</v>
      </c>
      <c r="G53" s="2">
        <v>700</v>
      </c>
      <c r="H53" s="2">
        <v>700</v>
      </c>
      <c r="I53" s="2">
        <v>200</v>
      </c>
      <c r="J53" s="2">
        <v>0</v>
      </c>
      <c r="K53" s="2">
        <v>0</v>
      </c>
      <c r="L53" s="2">
        <v>0</v>
      </c>
      <c r="M53" s="2">
        <v>0</v>
      </c>
      <c r="N53" s="2">
        <v>0</v>
      </c>
      <c r="O53" s="2">
        <v>0</v>
      </c>
      <c r="P53" s="2">
        <v>200</v>
      </c>
      <c r="Q53" s="3">
        <v>230</v>
      </c>
      <c r="R53" s="3">
        <v>128</v>
      </c>
      <c r="S53" s="3">
        <v>23</v>
      </c>
      <c r="T53" s="3">
        <v>77</v>
      </c>
      <c r="U53" s="3">
        <v>52</v>
      </c>
      <c r="V53" s="3">
        <v>80</v>
      </c>
      <c r="W53" s="3">
        <v>53</v>
      </c>
      <c r="X53" s="3">
        <v>44</v>
      </c>
      <c r="Y53" s="10">
        <v>12</v>
      </c>
      <c r="Z53" s="4">
        <v>1</v>
      </c>
      <c r="AA53" s="4">
        <v>0</v>
      </c>
      <c r="AB53" s="4">
        <v>2.5</v>
      </c>
      <c r="AC53" s="4" t="str">
        <f t="shared" si="0"/>
        <v>Celeri branche</v>
      </c>
      <c r="AD53" s="2">
        <f t="shared" si="1"/>
        <v>53</v>
      </c>
    </row>
    <row r="54" spans="1:30" ht="12.75">
      <c r="A54" s="11" t="s">
        <v>18</v>
      </c>
      <c r="B54" s="2" t="s">
        <v>1</v>
      </c>
      <c r="C54" s="2">
        <v>32</v>
      </c>
      <c r="D54" s="2">
        <v>0.5</v>
      </c>
      <c r="E54" s="2">
        <v>0</v>
      </c>
      <c r="F54" s="2">
        <v>0</v>
      </c>
      <c r="G54" s="2">
        <v>0</v>
      </c>
      <c r="H54" s="2">
        <v>0</v>
      </c>
      <c r="I54" s="2">
        <v>0</v>
      </c>
      <c r="J54" s="2">
        <v>0</v>
      </c>
      <c r="K54" s="2">
        <v>0</v>
      </c>
      <c r="L54" s="2">
        <v>0</v>
      </c>
      <c r="M54" s="2">
        <v>0</v>
      </c>
      <c r="N54" s="2">
        <v>0</v>
      </c>
      <c r="O54" s="2">
        <v>0</v>
      </c>
      <c r="P54" s="2">
        <v>0</v>
      </c>
      <c r="Q54" s="3">
        <v>230</v>
      </c>
      <c r="R54" s="3">
        <v>128</v>
      </c>
      <c r="S54" s="3">
        <v>23</v>
      </c>
      <c r="T54" s="3">
        <v>77</v>
      </c>
      <c r="U54" s="3">
        <v>52</v>
      </c>
      <c r="V54" s="3">
        <v>80</v>
      </c>
      <c r="W54" s="3">
        <v>53</v>
      </c>
      <c r="X54" s="3">
        <v>44</v>
      </c>
      <c r="Y54" s="10">
        <v>12</v>
      </c>
      <c r="Z54" s="4">
        <v>2</v>
      </c>
      <c r="AA54" s="4">
        <v>0.2</v>
      </c>
      <c r="AB54" s="4">
        <v>8.5</v>
      </c>
      <c r="AC54" s="4" t="str">
        <f t="shared" si="0"/>
        <v>Celeri rave</v>
      </c>
      <c r="AD54" s="2">
        <f t="shared" si="1"/>
        <v>54</v>
      </c>
    </row>
    <row r="55" spans="1:30" ht="12.75">
      <c r="A55" s="11" t="s">
        <v>18</v>
      </c>
      <c r="B55" s="2" t="s">
        <v>0</v>
      </c>
      <c r="C55" s="2">
        <v>32</v>
      </c>
      <c r="D55" s="2">
        <v>0.5</v>
      </c>
      <c r="E55" s="2">
        <v>0</v>
      </c>
      <c r="F55" s="2">
        <v>0</v>
      </c>
      <c r="G55" s="2">
        <v>0</v>
      </c>
      <c r="H55" s="2">
        <v>0</v>
      </c>
      <c r="I55" s="2">
        <v>0</v>
      </c>
      <c r="J55" s="2">
        <v>0</v>
      </c>
      <c r="K55" s="2">
        <v>0</v>
      </c>
      <c r="L55" s="2">
        <v>0</v>
      </c>
      <c r="M55" s="2">
        <v>0</v>
      </c>
      <c r="N55" s="2">
        <v>0</v>
      </c>
      <c r="O55" s="2">
        <v>0</v>
      </c>
      <c r="P55" s="2">
        <v>0</v>
      </c>
      <c r="Q55" s="3">
        <v>230</v>
      </c>
      <c r="R55" s="3">
        <v>128</v>
      </c>
      <c r="S55" s="3">
        <v>23</v>
      </c>
      <c r="T55" s="3">
        <v>77</v>
      </c>
      <c r="U55" s="3">
        <v>52</v>
      </c>
      <c r="V55" s="3">
        <v>80</v>
      </c>
      <c r="W55" s="3">
        <v>53</v>
      </c>
      <c r="X55" s="3">
        <v>44</v>
      </c>
      <c r="Y55" s="10">
        <v>12</v>
      </c>
      <c r="Z55" s="4">
        <v>3</v>
      </c>
      <c r="AA55" s="4">
        <v>0.5</v>
      </c>
      <c r="AB55" s="4">
        <v>2.5</v>
      </c>
      <c r="AC55" s="4" t="str">
        <f t="shared" si="0"/>
        <v>Champignon</v>
      </c>
      <c r="AD55" s="2">
        <f t="shared" si="1"/>
        <v>55</v>
      </c>
    </row>
    <row r="56" spans="1:30" ht="12.75">
      <c r="A56" s="11" t="s">
        <v>18</v>
      </c>
      <c r="B56" s="2" t="s">
        <v>84</v>
      </c>
      <c r="C56" s="2">
        <v>32</v>
      </c>
      <c r="D56" s="2">
        <v>0.5</v>
      </c>
      <c r="E56" s="2">
        <v>0</v>
      </c>
      <c r="F56" s="2">
        <v>0</v>
      </c>
      <c r="G56" s="2">
        <v>0</v>
      </c>
      <c r="H56" s="2">
        <v>0</v>
      </c>
      <c r="I56" s="2">
        <v>0</v>
      </c>
      <c r="J56" s="2">
        <v>0</v>
      </c>
      <c r="K56" s="2">
        <v>0</v>
      </c>
      <c r="L56" s="2">
        <v>0</v>
      </c>
      <c r="M56" s="2">
        <v>0</v>
      </c>
      <c r="N56" s="2">
        <v>0</v>
      </c>
      <c r="O56" s="2">
        <v>0</v>
      </c>
      <c r="P56" s="2">
        <v>0</v>
      </c>
      <c r="Q56" s="3">
        <v>230</v>
      </c>
      <c r="R56" s="3">
        <v>128</v>
      </c>
      <c r="S56" s="3">
        <v>23</v>
      </c>
      <c r="T56" s="3">
        <v>77</v>
      </c>
      <c r="U56" s="3">
        <v>52</v>
      </c>
      <c r="V56" s="3">
        <v>80</v>
      </c>
      <c r="W56" s="3">
        <v>53</v>
      </c>
      <c r="X56" s="3">
        <v>44</v>
      </c>
      <c r="Y56" s="10">
        <v>12</v>
      </c>
      <c r="Z56" s="4">
        <v>1.5</v>
      </c>
      <c r="AA56" s="4">
        <v>0</v>
      </c>
      <c r="AB56" s="4">
        <v>5</v>
      </c>
      <c r="AC56" s="4" t="str">
        <f t="shared" si="0"/>
        <v>Chou</v>
      </c>
      <c r="AD56" s="2">
        <f t="shared" si="1"/>
        <v>56</v>
      </c>
    </row>
    <row r="57" spans="1:30" ht="12.75">
      <c r="A57" s="11" t="s">
        <v>18</v>
      </c>
      <c r="B57" s="2" t="s">
        <v>86</v>
      </c>
      <c r="C57" s="2">
        <v>32</v>
      </c>
      <c r="D57" s="2">
        <v>0.5</v>
      </c>
      <c r="E57" s="2">
        <v>0</v>
      </c>
      <c r="F57" s="2">
        <v>0</v>
      </c>
      <c r="G57" s="2">
        <v>0</v>
      </c>
      <c r="H57" s="2">
        <v>200</v>
      </c>
      <c r="I57" s="2">
        <v>700</v>
      </c>
      <c r="J57" s="2">
        <v>700</v>
      </c>
      <c r="K57" s="2">
        <v>700</v>
      </c>
      <c r="L57" s="2">
        <v>200</v>
      </c>
      <c r="M57" s="2">
        <v>0</v>
      </c>
      <c r="N57" s="2">
        <v>0</v>
      </c>
      <c r="O57" s="2">
        <v>0</v>
      </c>
      <c r="P57" s="2">
        <v>0</v>
      </c>
      <c r="Q57" s="3">
        <v>230</v>
      </c>
      <c r="R57" s="3">
        <v>128</v>
      </c>
      <c r="S57" s="3">
        <v>23</v>
      </c>
      <c r="T57" s="3">
        <v>77</v>
      </c>
      <c r="U57" s="3">
        <v>52</v>
      </c>
      <c r="V57" s="3">
        <v>80</v>
      </c>
      <c r="W57" s="3">
        <v>53</v>
      </c>
      <c r="X57" s="3">
        <v>44</v>
      </c>
      <c r="Y57" s="10">
        <v>12</v>
      </c>
      <c r="Z57" s="4">
        <v>2.5</v>
      </c>
      <c r="AA57" s="4">
        <v>0.2</v>
      </c>
      <c r="AB57" s="4">
        <v>5</v>
      </c>
      <c r="AC57" s="4" t="str">
        <f t="shared" si="0"/>
        <v>Chou de Bruxelles</v>
      </c>
      <c r="AD57" s="2">
        <f t="shared" si="1"/>
        <v>57</v>
      </c>
    </row>
    <row r="58" spans="1:30" ht="12.75">
      <c r="A58" s="11" t="s">
        <v>18</v>
      </c>
      <c r="B58" s="2" t="s">
        <v>85</v>
      </c>
      <c r="C58" s="2">
        <v>32</v>
      </c>
      <c r="D58" s="2">
        <v>0.5</v>
      </c>
      <c r="E58" s="2">
        <v>700</v>
      </c>
      <c r="F58" s="2">
        <v>700</v>
      </c>
      <c r="G58" s="2">
        <v>700</v>
      </c>
      <c r="H58" s="2">
        <v>200</v>
      </c>
      <c r="I58" s="2">
        <v>0</v>
      </c>
      <c r="J58" s="2">
        <v>0</v>
      </c>
      <c r="K58" s="2">
        <v>0</v>
      </c>
      <c r="L58" s="2">
        <v>0</v>
      </c>
      <c r="M58" s="2">
        <v>0</v>
      </c>
      <c r="N58" s="2">
        <v>0</v>
      </c>
      <c r="O58" s="2">
        <v>0</v>
      </c>
      <c r="P58" s="2">
        <v>200</v>
      </c>
      <c r="Q58" s="3">
        <v>230</v>
      </c>
      <c r="R58" s="3">
        <v>128</v>
      </c>
      <c r="S58" s="3">
        <v>23</v>
      </c>
      <c r="T58" s="3">
        <v>77</v>
      </c>
      <c r="U58" s="3">
        <v>52</v>
      </c>
      <c r="V58" s="3">
        <v>80</v>
      </c>
      <c r="W58" s="3">
        <v>53</v>
      </c>
      <c r="X58" s="3">
        <v>44</v>
      </c>
      <c r="Y58" s="10">
        <v>12</v>
      </c>
      <c r="Z58" s="4">
        <v>2</v>
      </c>
      <c r="AA58" s="4">
        <v>0.2</v>
      </c>
      <c r="AB58" s="4">
        <v>2.5</v>
      </c>
      <c r="AC58" s="4" t="str">
        <f t="shared" si="0"/>
        <v>Chou fleur</v>
      </c>
      <c r="AD58" s="2">
        <f t="shared" si="1"/>
        <v>58</v>
      </c>
    </row>
    <row r="59" spans="1:30" ht="12.75">
      <c r="A59" s="11" t="s">
        <v>18</v>
      </c>
      <c r="B59" s="2" t="s">
        <v>87</v>
      </c>
      <c r="C59" s="2">
        <v>6</v>
      </c>
      <c r="D59" s="2">
        <v>0.5</v>
      </c>
      <c r="E59" s="2">
        <f>587-C59</f>
        <v>581</v>
      </c>
      <c r="F59" s="2">
        <f>E59</f>
        <v>581</v>
      </c>
      <c r="G59" s="2">
        <f>E59</f>
        <v>581</v>
      </c>
      <c r="H59" s="2">
        <f>ROUND(G59/2,)</f>
        <v>291</v>
      </c>
      <c r="I59" s="2">
        <v>0</v>
      </c>
      <c r="J59" s="2">
        <v>0</v>
      </c>
      <c r="K59" s="2">
        <v>0</v>
      </c>
      <c r="L59" s="2">
        <v>0</v>
      </c>
      <c r="M59" s="2">
        <v>0</v>
      </c>
      <c r="N59" s="2">
        <v>0</v>
      </c>
      <c r="O59" s="2">
        <f>H59</f>
        <v>291</v>
      </c>
      <c r="P59" s="2">
        <f>E59</f>
        <v>581</v>
      </c>
      <c r="Q59" s="3">
        <v>230</v>
      </c>
      <c r="R59" s="3">
        <v>128</v>
      </c>
      <c r="S59" s="3">
        <v>23</v>
      </c>
      <c r="T59" s="3">
        <v>77</v>
      </c>
      <c r="U59" s="3">
        <v>52</v>
      </c>
      <c r="V59" s="3">
        <v>80</v>
      </c>
      <c r="W59" s="3">
        <v>53</v>
      </c>
      <c r="X59" s="3">
        <v>44</v>
      </c>
      <c r="Y59" s="10">
        <v>12</v>
      </c>
      <c r="Z59" s="4">
        <v>0.7</v>
      </c>
      <c r="AA59" s="4">
        <v>0.1</v>
      </c>
      <c r="AB59" s="4">
        <v>2</v>
      </c>
      <c r="AC59" s="4" t="str">
        <f t="shared" si="0"/>
        <v>Concombre</v>
      </c>
      <c r="AD59" s="2">
        <f t="shared" si="1"/>
        <v>59</v>
      </c>
    </row>
    <row r="60" spans="1:30" ht="12.75">
      <c r="A60" s="11" t="s">
        <v>18</v>
      </c>
      <c r="B60" s="2" t="s">
        <v>88</v>
      </c>
      <c r="C60" s="2">
        <v>32</v>
      </c>
      <c r="D60" s="2">
        <v>0.5</v>
      </c>
      <c r="E60" s="2">
        <v>700</v>
      </c>
      <c r="F60" s="2">
        <v>700</v>
      </c>
      <c r="G60" s="2">
        <v>200</v>
      </c>
      <c r="H60" s="2">
        <v>0</v>
      </c>
      <c r="I60" s="2">
        <v>0</v>
      </c>
      <c r="J60" s="2">
        <v>0</v>
      </c>
      <c r="K60" s="2">
        <v>0</v>
      </c>
      <c r="L60" s="2">
        <v>0</v>
      </c>
      <c r="M60" s="2">
        <v>0</v>
      </c>
      <c r="N60" s="2">
        <v>0</v>
      </c>
      <c r="O60" s="2">
        <v>200</v>
      </c>
      <c r="P60" s="2">
        <v>700</v>
      </c>
      <c r="Q60" s="3">
        <v>220</v>
      </c>
      <c r="R60" s="3">
        <v>128</v>
      </c>
      <c r="S60" s="3">
        <v>23</v>
      </c>
      <c r="T60" s="3">
        <v>77</v>
      </c>
      <c r="U60" s="3">
        <v>52</v>
      </c>
      <c r="V60" s="3">
        <v>80</v>
      </c>
      <c r="W60" s="3">
        <v>53</v>
      </c>
      <c r="X60" s="3">
        <v>44</v>
      </c>
      <c r="Y60" s="10">
        <v>12</v>
      </c>
      <c r="Z60" s="4">
        <v>2</v>
      </c>
      <c r="AA60" s="4">
        <v>0.2</v>
      </c>
      <c r="AB60" s="4">
        <v>3.5</v>
      </c>
      <c r="AC60" s="4" t="str">
        <f t="shared" si="0"/>
        <v>Cote de Blettes</v>
      </c>
      <c r="AD60" s="2">
        <f t="shared" si="1"/>
        <v>60</v>
      </c>
    </row>
    <row r="61" spans="1:30" ht="12.75">
      <c r="A61" s="11" t="s">
        <v>18</v>
      </c>
      <c r="B61" s="2" t="s">
        <v>89</v>
      </c>
      <c r="C61" s="2">
        <v>32</v>
      </c>
      <c r="D61" s="2">
        <v>0.5</v>
      </c>
      <c r="E61" s="2">
        <v>700</v>
      </c>
      <c r="F61" s="2">
        <v>700</v>
      </c>
      <c r="G61" s="2">
        <v>700</v>
      </c>
      <c r="H61" s="2">
        <v>700</v>
      </c>
      <c r="I61" s="2">
        <v>700</v>
      </c>
      <c r="J61" s="2">
        <v>700</v>
      </c>
      <c r="K61" s="2">
        <v>200</v>
      </c>
      <c r="L61" s="2">
        <v>0</v>
      </c>
      <c r="M61" s="2">
        <v>0</v>
      </c>
      <c r="N61" s="2">
        <v>0</v>
      </c>
      <c r="O61" s="2">
        <v>200</v>
      </c>
      <c r="P61" s="2">
        <v>700</v>
      </c>
      <c r="Q61" s="3">
        <v>220</v>
      </c>
      <c r="R61" s="3">
        <v>128</v>
      </c>
      <c r="S61" s="3">
        <v>23</v>
      </c>
      <c r="T61" s="3">
        <v>77</v>
      </c>
      <c r="U61" s="3">
        <v>52</v>
      </c>
      <c r="V61" s="3">
        <v>80</v>
      </c>
      <c r="W61" s="3">
        <v>53</v>
      </c>
      <c r="X61" s="3">
        <v>44</v>
      </c>
      <c r="Y61" s="10">
        <v>12</v>
      </c>
      <c r="Z61" s="4">
        <v>0.6</v>
      </c>
      <c r="AA61" s="4">
        <v>0.1</v>
      </c>
      <c r="AB61" s="4">
        <v>4.6</v>
      </c>
      <c r="AC61" s="4" t="str">
        <f t="shared" si="0"/>
        <v>Courge</v>
      </c>
      <c r="AD61" s="2">
        <f t="shared" si="1"/>
        <v>61</v>
      </c>
    </row>
    <row r="62" spans="1:30" ht="12.75">
      <c r="A62" s="11" t="s">
        <v>18</v>
      </c>
      <c r="B62" s="2" t="s">
        <v>90</v>
      </c>
      <c r="C62" s="2">
        <v>32</v>
      </c>
      <c r="D62" s="2">
        <v>0.5</v>
      </c>
      <c r="E62" s="2">
        <v>700</v>
      </c>
      <c r="F62" s="2">
        <v>700</v>
      </c>
      <c r="G62" s="2">
        <v>700</v>
      </c>
      <c r="H62" s="2">
        <v>700</v>
      </c>
      <c r="I62" s="2">
        <v>200</v>
      </c>
      <c r="J62" s="2">
        <v>0</v>
      </c>
      <c r="K62" s="2">
        <v>0</v>
      </c>
      <c r="L62" s="2">
        <v>0</v>
      </c>
      <c r="M62" s="2">
        <v>0</v>
      </c>
      <c r="N62" s="2">
        <v>0</v>
      </c>
      <c r="O62" s="2">
        <v>200</v>
      </c>
      <c r="P62" s="2">
        <v>700</v>
      </c>
      <c r="Q62" s="3">
        <v>220</v>
      </c>
      <c r="R62" s="3">
        <v>128</v>
      </c>
      <c r="S62" s="3">
        <v>23</v>
      </c>
      <c r="T62" s="3">
        <v>77</v>
      </c>
      <c r="U62" s="3">
        <v>52</v>
      </c>
      <c r="V62" s="3">
        <v>80</v>
      </c>
      <c r="W62" s="3">
        <v>53</v>
      </c>
      <c r="X62" s="3">
        <v>44</v>
      </c>
      <c r="Y62" s="10">
        <v>12</v>
      </c>
      <c r="Z62" s="4">
        <v>0.6</v>
      </c>
      <c r="AA62" s="4">
        <v>0.1</v>
      </c>
      <c r="AB62" s="4">
        <v>4.6</v>
      </c>
      <c r="AC62" s="4" t="str">
        <f t="shared" si="0"/>
        <v>Courgette</v>
      </c>
      <c r="AD62" s="2">
        <f t="shared" si="1"/>
        <v>62</v>
      </c>
    </row>
    <row r="63" spans="1:30" ht="12.75">
      <c r="A63" s="11" t="s">
        <v>18</v>
      </c>
      <c r="B63" s="2" t="s">
        <v>91</v>
      </c>
      <c r="C63" s="2">
        <v>32</v>
      </c>
      <c r="D63" s="2">
        <v>0.5</v>
      </c>
      <c r="E63" s="2">
        <v>0</v>
      </c>
      <c r="F63" s="2">
        <v>0</v>
      </c>
      <c r="G63" s="2">
        <v>0</v>
      </c>
      <c r="H63" s="2">
        <v>0</v>
      </c>
      <c r="I63" s="2">
        <v>200</v>
      </c>
      <c r="J63" s="2">
        <v>700</v>
      </c>
      <c r="K63" s="2">
        <v>700</v>
      </c>
      <c r="L63" s="2">
        <v>700</v>
      </c>
      <c r="M63" s="2">
        <v>700</v>
      </c>
      <c r="N63" s="2">
        <v>700</v>
      </c>
      <c r="O63" s="2">
        <v>200</v>
      </c>
      <c r="P63" s="2">
        <v>0</v>
      </c>
      <c r="Q63" s="3">
        <v>230</v>
      </c>
      <c r="R63" s="3">
        <v>128</v>
      </c>
      <c r="S63" s="3">
        <v>23</v>
      </c>
      <c r="T63" s="3">
        <v>77</v>
      </c>
      <c r="U63" s="3">
        <v>52</v>
      </c>
      <c r="V63" s="3">
        <v>80</v>
      </c>
      <c r="W63" s="3">
        <v>53</v>
      </c>
      <c r="X63" s="3">
        <v>44</v>
      </c>
      <c r="Y63" s="10">
        <v>12</v>
      </c>
      <c r="Z63" s="4">
        <v>1</v>
      </c>
      <c r="AA63" s="4">
        <v>0</v>
      </c>
      <c r="AB63" s="4">
        <v>3</v>
      </c>
      <c r="AC63" s="4" t="str">
        <f t="shared" si="0"/>
        <v>Endive</v>
      </c>
      <c r="AD63" s="2">
        <f t="shared" si="1"/>
        <v>63</v>
      </c>
    </row>
    <row r="64" spans="1:30" ht="12.75">
      <c r="A64" s="11" t="s">
        <v>18</v>
      </c>
      <c r="B64" s="2" t="s">
        <v>92</v>
      </c>
      <c r="C64" s="2">
        <v>32</v>
      </c>
      <c r="D64" s="2">
        <v>0.5</v>
      </c>
      <c r="E64" s="2">
        <v>0</v>
      </c>
      <c r="F64" s="2">
        <v>0</v>
      </c>
      <c r="G64" s="2">
        <v>0</v>
      </c>
      <c r="H64" s="2">
        <v>0</v>
      </c>
      <c r="I64" s="2">
        <v>200</v>
      </c>
      <c r="J64" s="2">
        <v>700</v>
      </c>
      <c r="K64" s="2">
        <v>700</v>
      </c>
      <c r="L64" s="2">
        <v>700</v>
      </c>
      <c r="M64" s="2">
        <v>700</v>
      </c>
      <c r="N64" s="2">
        <v>200</v>
      </c>
      <c r="O64" s="2">
        <v>0</v>
      </c>
      <c r="P64" s="2">
        <v>0</v>
      </c>
      <c r="Q64" s="3">
        <v>230</v>
      </c>
      <c r="R64" s="3">
        <v>128</v>
      </c>
      <c r="S64" s="3">
        <v>23</v>
      </c>
      <c r="T64" s="3">
        <v>77</v>
      </c>
      <c r="U64" s="3">
        <v>52</v>
      </c>
      <c r="V64" s="3">
        <v>80</v>
      </c>
      <c r="W64" s="3">
        <v>53</v>
      </c>
      <c r="X64" s="3">
        <v>44</v>
      </c>
      <c r="Y64" s="10">
        <v>12</v>
      </c>
      <c r="Z64" s="4">
        <v>2.3</v>
      </c>
      <c r="AA64" s="4">
        <v>0.3</v>
      </c>
      <c r="AB64" s="4">
        <v>3.2</v>
      </c>
      <c r="AC64" s="4" t="str">
        <f t="shared" si="0"/>
        <v>Épinard</v>
      </c>
      <c r="AD64" s="2">
        <f t="shared" si="1"/>
        <v>64</v>
      </c>
    </row>
    <row r="65" spans="1:30" ht="12.75">
      <c r="A65" s="11" t="s">
        <v>18</v>
      </c>
      <c r="B65" s="2" t="s">
        <v>93</v>
      </c>
      <c r="C65" s="2">
        <v>32</v>
      </c>
      <c r="D65" s="2">
        <v>0.5</v>
      </c>
      <c r="E65" s="2">
        <v>700</v>
      </c>
      <c r="F65" s="2">
        <v>700</v>
      </c>
      <c r="G65" s="2">
        <v>700</v>
      </c>
      <c r="H65" s="2">
        <v>700</v>
      </c>
      <c r="I65" s="2">
        <v>200</v>
      </c>
      <c r="J65" s="2">
        <v>0</v>
      </c>
      <c r="K65" s="2">
        <v>0</v>
      </c>
      <c r="L65" s="2">
        <v>0</v>
      </c>
      <c r="M65" s="2">
        <v>0</v>
      </c>
      <c r="N65" s="2">
        <v>0</v>
      </c>
      <c r="O65" s="2">
        <v>0</v>
      </c>
      <c r="P65" s="2">
        <v>200</v>
      </c>
      <c r="Q65" s="3">
        <v>230</v>
      </c>
      <c r="R65" s="3">
        <v>128</v>
      </c>
      <c r="S65" s="3">
        <v>23</v>
      </c>
      <c r="T65" s="3">
        <v>77</v>
      </c>
      <c r="U65" s="3">
        <v>52</v>
      </c>
      <c r="V65" s="3">
        <v>80</v>
      </c>
      <c r="W65" s="3">
        <v>53</v>
      </c>
      <c r="X65" s="3">
        <v>44</v>
      </c>
      <c r="Y65" s="10">
        <v>12</v>
      </c>
      <c r="Z65" s="4">
        <v>1</v>
      </c>
      <c r="AA65" s="4">
        <v>0.3</v>
      </c>
      <c r="AB65" s="4">
        <v>2.4</v>
      </c>
      <c r="AC65" s="4" t="str">
        <f t="shared" si="0"/>
        <v>Fenouil</v>
      </c>
      <c r="AD65" s="2">
        <f t="shared" si="1"/>
        <v>65</v>
      </c>
    </row>
    <row r="66" spans="1:30" ht="12.75">
      <c r="A66" s="11" t="s">
        <v>18</v>
      </c>
      <c r="B66" s="2" t="s">
        <v>143</v>
      </c>
      <c r="C66" s="2">
        <v>32</v>
      </c>
      <c r="D66" s="2">
        <v>0.5</v>
      </c>
      <c r="E66" s="2">
        <v>700</v>
      </c>
      <c r="F66" s="2">
        <v>700</v>
      </c>
      <c r="G66" s="2">
        <v>700</v>
      </c>
      <c r="H66" s="2">
        <v>700</v>
      </c>
      <c r="I66" s="2">
        <v>200</v>
      </c>
      <c r="J66" s="2">
        <v>0</v>
      </c>
      <c r="K66" s="2">
        <v>0</v>
      </c>
      <c r="L66" s="2">
        <v>0</v>
      </c>
      <c r="M66" s="2">
        <v>0</v>
      </c>
      <c r="N66" s="2">
        <v>0</v>
      </c>
      <c r="O66" s="2">
        <v>200</v>
      </c>
      <c r="P66" s="2">
        <v>700</v>
      </c>
      <c r="Q66" s="3">
        <v>230</v>
      </c>
      <c r="R66" s="3">
        <v>128</v>
      </c>
      <c r="S66" s="3">
        <v>23</v>
      </c>
      <c r="T66" s="3">
        <v>77</v>
      </c>
      <c r="U66" s="3">
        <v>52</v>
      </c>
      <c r="V66" s="3">
        <v>80</v>
      </c>
      <c r="W66" s="3">
        <v>53</v>
      </c>
      <c r="X66" s="3">
        <v>44</v>
      </c>
      <c r="Y66" s="10">
        <v>12</v>
      </c>
      <c r="Z66" s="4">
        <v>2</v>
      </c>
      <c r="AA66" s="4">
        <v>0.2</v>
      </c>
      <c r="AB66" s="4">
        <v>4</v>
      </c>
      <c r="AC66" s="4" t="str">
        <f t="shared" si="0"/>
        <v>Haricots</v>
      </c>
      <c r="AD66" s="2">
        <f t="shared" si="1"/>
        <v>66</v>
      </c>
    </row>
    <row r="67" spans="1:30" ht="12.75">
      <c r="A67" s="11" t="s">
        <v>18</v>
      </c>
      <c r="B67" s="2" t="s">
        <v>136</v>
      </c>
      <c r="C67" s="2">
        <v>32</v>
      </c>
      <c r="D67" s="2">
        <v>0.5</v>
      </c>
      <c r="Q67" s="3">
        <v>230</v>
      </c>
      <c r="R67" s="3">
        <v>128</v>
      </c>
      <c r="S67" s="3">
        <v>23</v>
      </c>
      <c r="T67" s="3">
        <v>77</v>
      </c>
      <c r="U67" s="3">
        <v>52</v>
      </c>
      <c r="V67" s="3">
        <v>80</v>
      </c>
      <c r="W67" s="3">
        <v>53</v>
      </c>
      <c r="X67" s="3">
        <v>44</v>
      </c>
      <c r="Y67" s="10">
        <v>12</v>
      </c>
      <c r="Z67" s="4">
        <v>24</v>
      </c>
      <c r="AA67" s="4">
        <v>1</v>
      </c>
      <c r="AB67" s="4">
        <v>53</v>
      </c>
      <c r="AC67" s="4" t="str">
        <f t="shared" si="0"/>
        <v>Lentilles</v>
      </c>
      <c r="AD67" s="2">
        <f t="shared" si="1"/>
        <v>67</v>
      </c>
    </row>
    <row r="68" spans="1:30" ht="12.75">
      <c r="A68" s="11" t="s">
        <v>18</v>
      </c>
      <c r="B68" s="2" t="s">
        <v>51</v>
      </c>
      <c r="C68" s="2">
        <v>83</v>
      </c>
      <c r="D68" s="2">
        <v>0.7</v>
      </c>
      <c r="Q68" s="3"/>
      <c r="R68" s="3"/>
      <c r="S68" s="3"/>
      <c r="T68" s="3"/>
      <c r="U68" s="3">
        <v>52</v>
      </c>
      <c r="V68" s="3">
        <v>80</v>
      </c>
      <c r="W68" s="3">
        <v>53</v>
      </c>
      <c r="X68" s="3">
        <v>44</v>
      </c>
      <c r="Y68" s="10">
        <v>12</v>
      </c>
      <c r="Z68" s="4">
        <v>10</v>
      </c>
      <c r="AA68" s="4">
        <v>4</v>
      </c>
      <c r="AB68" s="4">
        <v>70</v>
      </c>
      <c r="AC68" s="4" t="str">
        <f t="shared" si="0"/>
        <v>Maïs</v>
      </c>
      <c r="AD68" s="2">
        <f t="shared" si="1"/>
        <v>68</v>
      </c>
    </row>
    <row r="69" spans="1:30" ht="12.75">
      <c r="A69" s="11" t="s">
        <v>18</v>
      </c>
      <c r="B69" s="2" t="s">
        <v>94</v>
      </c>
      <c r="C69" s="2">
        <v>32</v>
      </c>
      <c r="D69" s="2">
        <v>0.5</v>
      </c>
      <c r="E69" s="2">
        <v>700</v>
      </c>
      <c r="F69" s="2">
        <v>700</v>
      </c>
      <c r="G69" s="2">
        <v>700</v>
      </c>
      <c r="H69" s="2">
        <v>200</v>
      </c>
      <c r="I69" s="2">
        <v>0</v>
      </c>
      <c r="J69" s="2">
        <v>0</v>
      </c>
      <c r="K69" s="2">
        <v>200</v>
      </c>
      <c r="L69" s="2">
        <v>700</v>
      </c>
      <c r="M69" s="2">
        <v>700</v>
      </c>
      <c r="N69" s="2">
        <v>700</v>
      </c>
      <c r="O69" s="2">
        <v>700</v>
      </c>
      <c r="P69" s="2">
        <v>700</v>
      </c>
      <c r="Q69" s="3">
        <v>230</v>
      </c>
      <c r="R69" s="3">
        <v>128</v>
      </c>
      <c r="S69" s="3">
        <v>23</v>
      </c>
      <c r="T69" s="3">
        <v>77</v>
      </c>
      <c r="U69" s="3">
        <v>52</v>
      </c>
      <c r="V69" s="3">
        <v>80</v>
      </c>
      <c r="W69" s="3">
        <v>53</v>
      </c>
      <c r="X69" s="3">
        <v>44</v>
      </c>
      <c r="Y69" s="10">
        <v>12</v>
      </c>
      <c r="Z69" s="4">
        <v>1</v>
      </c>
      <c r="AA69" s="4">
        <v>0.2</v>
      </c>
      <c r="AB69" s="4">
        <v>3.5</v>
      </c>
      <c r="AC69" s="4" t="str">
        <f t="shared" si="0"/>
        <v>Navet</v>
      </c>
      <c r="AD69" s="2">
        <f t="shared" si="1"/>
        <v>69</v>
      </c>
    </row>
    <row r="70" spans="1:30" ht="12.75">
      <c r="A70" s="11" t="s">
        <v>18</v>
      </c>
      <c r="B70" s="2" t="s">
        <v>95</v>
      </c>
      <c r="C70" s="2">
        <v>32</v>
      </c>
      <c r="D70" s="2">
        <v>0.5</v>
      </c>
      <c r="E70" s="2">
        <v>0</v>
      </c>
      <c r="F70" s="2">
        <v>0</v>
      </c>
      <c r="G70" s="2">
        <v>0</v>
      </c>
      <c r="H70" s="2">
        <v>0</v>
      </c>
      <c r="I70" s="2">
        <v>0</v>
      </c>
      <c r="J70" s="2">
        <v>0</v>
      </c>
      <c r="K70" s="2">
        <v>0</v>
      </c>
      <c r="L70" s="2">
        <v>0</v>
      </c>
      <c r="M70" s="2">
        <v>0</v>
      </c>
      <c r="N70" s="2">
        <v>0</v>
      </c>
      <c r="O70" s="2">
        <v>0</v>
      </c>
      <c r="P70" s="2">
        <v>0</v>
      </c>
      <c r="Q70" s="3">
        <v>230</v>
      </c>
      <c r="R70" s="3">
        <v>128</v>
      </c>
      <c r="S70" s="3">
        <v>23</v>
      </c>
      <c r="T70" s="3">
        <v>77</v>
      </c>
      <c r="U70" s="3">
        <v>52</v>
      </c>
      <c r="V70" s="3">
        <v>80</v>
      </c>
      <c r="W70" s="3">
        <v>53</v>
      </c>
      <c r="X70" s="3">
        <v>44</v>
      </c>
      <c r="Y70" s="10">
        <v>12</v>
      </c>
      <c r="Z70" s="4">
        <v>1.3</v>
      </c>
      <c r="AA70" s="4">
        <v>0.2</v>
      </c>
      <c r="AB70" s="4">
        <v>6.8</v>
      </c>
      <c r="AC70" s="4" t="str">
        <f aca="true" t="shared" si="2" ref="AC70:AC104">B70</f>
        <v>Oignon</v>
      </c>
      <c r="AD70" s="2">
        <f aca="true" t="shared" si="3" ref="AD70:AD104">ROW(B70)</f>
        <v>70</v>
      </c>
    </row>
    <row r="71" spans="1:30" ht="12.75">
      <c r="A71" s="11" t="s">
        <v>18</v>
      </c>
      <c r="B71" s="2" t="s">
        <v>97</v>
      </c>
      <c r="C71" s="2">
        <v>32</v>
      </c>
      <c r="D71" s="2">
        <v>0.5</v>
      </c>
      <c r="E71" s="2">
        <v>700</v>
      </c>
      <c r="F71" s="2">
        <v>700</v>
      </c>
      <c r="G71" s="2">
        <v>700</v>
      </c>
      <c r="H71" s="2">
        <v>700</v>
      </c>
      <c r="I71" s="2">
        <v>200</v>
      </c>
      <c r="J71" s="2">
        <v>0</v>
      </c>
      <c r="K71" s="2">
        <v>0</v>
      </c>
      <c r="L71" s="2">
        <v>200</v>
      </c>
      <c r="M71" s="2">
        <v>700</v>
      </c>
      <c r="N71" s="2">
        <v>700</v>
      </c>
      <c r="O71" s="2">
        <v>700</v>
      </c>
      <c r="P71" s="2">
        <v>700</v>
      </c>
      <c r="Q71" s="3">
        <v>230</v>
      </c>
      <c r="R71" s="3">
        <v>128</v>
      </c>
      <c r="S71" s="3">
        <v>23</v>
      </c>
      <c r="T71" s="3">
        <v>77</v>
      </c>
      <c r="U71" s="3">
        <v>52</v>
      </c>
      <c r="V71" s="3">
        <v>80</v>
      </c>
      <c r="W71" s="3">
        <v>53</v>
      </c>
      <c r="X71" s="3">
        <v>44</v>
      </c>
      <c r="Y71" s="10">
        <v>12</v>
      </c>
      <c r="Z71" s="4">
        <v>5</v>
      </c>
      <c r="AA71" s="4">
        <v>0.4</v>
      </c>
      <c r="AB71" s="4">
        <v>9</v>
      </c>
      <c r="AC71" s="4" t="str">
        <f t="shared" si="2"/>
        <v>Petit pois</v>
      </c>
      <c r="AD71" s="2">
        <f t="shared" si="3"/>
        <v>71</v>
      </c>
    </row>
    <row r="72" spans="1:30" ht="12.75">
      <c r="A72" s="11" t="s">
        <v>18</v>
      </c>
      <c r="B72" s="2" t="s">
        <v>96</v>
      </c>
      <c r="C72" s="2">
        <v>32</v>
      </c>
      <c r="D72" s="2">
        <v>0.5</v>
      </c>
      <c r="E72" s="2">
        <v>0</v>
      </c>
      <c r="F72" s="2">
        <v>0</v>
      </c>
      <c r="G72" s="2">
        <v>0</v>
      </c>
      <c r="H72" s="2">
        <v>200</v>
      </c>
      <c r="I72" s="2">
        <v>200</v>
      </c>
      <c r="J72" s="2">
        <v>0</v>
      </c>
      <c r="K72" s="2">
        <v>0</v>
      </c>
      <c r="L72" s="2">
        <v>0</v>
      </c>
      <c r="M72" s="2">
        <v>0</v>
      </c>
      <c r="N72" s="2">
        <v>0</v>
      </c>
      <c r="O72" s="2">
        <v>0</v>
      </c>
      <c r="P72" s="2">
        <v>0</v>
      </c>
      <c r="Q72" s="3">
        <v>230</v>
      </c>
      <c r="R72" s="3">
        <v>128</v>
      </c>
      <c r="S72" s="3">
        <v>23</v>
      </c>
      <c r="T72" s="3">
        <v>77</v>
      </c>
      <c r="U72" s="3">
        <v>52</v>
      </c>
      <c r="V72" s="3">
        <v>80</v>
      </c>
      <c r="W72" s="3">
        <v>53</v>
      </c>
      <c r="X72" s="3">
        <v>44</v>
      </c>
      <c r="Y72" s="10">
        <v>12</v>
      </c>
      <c r="Z72" s="4">
        <v>1.5</v>
      </c>
      <c r="AA72" s="4">
        <v>0.2</v>
      </c>
      <c r="AB72" s="4">
        <v>6</v>
      </c>
      <c r="AC72" s="4" t="str">
        <f t="shared" si="2"/>
        <v>Poireau</v>
      </c>
      <c r="AD72" s="2">
        <f t="shared" si="3"/>
        <v>72</v>
      </c>
    </row>
    <row r="73" spans="1:30" ht="12.75">
      <c r="A73" s="11" t="s">
        <v>18</v>
      </c>
      <c r="B73" s="2" t="s">
        <v>98</v>
      </c>
      <c r="C73" s="2">
        <v>32</v>
      </c>
      <c r="D73" s="2">
        <v>0.5</v>
      </c>
      <c r="E73" s="2">
        <v>700</v>
      </c>
      <c r="F73" s="2">
        <v>700</v>
      </c>
      <c r="G73" s="2">
        <v>700</v>
      </c>
      <c r="H73" s="2">
        <v>700</v>
      </c>
      <c r="I73" s="2">
        <v>200</v>
      </c>
      <c r="J73" s="2">
        <v>0</v>
      </c>
      <c r="K73" s="2">
        <v>0</v>
      </c>
      <c r="L73" s="2">
        <v>0</v>
      </c>
      <c r="M73" s="2">
        <v>200</v>
      </c>
      <c r="N73" s="2">
        <v>700</v>
      </c>
      <c r="O73" s="2">
        <v>700</v>
      </c>
      <c r="P73" s="2">
        <v>700</v>
      </c>
      <c r="Q73" s="3">
        <v>230</v>
      </c>
      <c r="R73" s="3">
        <v>128</v>
      </c>
      <c r="S73" s="3">
        <v>23</v>
      </c>
      <c r="T73" s="3">
        <v>77</v>
      </c>
      <c r="U73" s="3">
        <v>52</v>
      </c>
      <c r="V73" s="3">
        <v>80</v>
      </c>
      <c r="W73" s="3">
        <v>53</v>
      </c>
      <c r="X73" s="3">
        <v>44</v>
      </c>
      <c r="Y73" s="10">
        <v>12</v>
      </c>
      <c r="Z73" s="4">
        <v>0.9</v>
      </c>
      <c r="AA73" s="4">
        <v>0.3</v>
      </c>
      <c r="AB73" s="4">
        <v>4.9</v>
      </c>
      <c r="AC73" s="4" t="str">
        <f t="shared" si="2"/>
        <v>Poivron</v>
      </c>
      <c r="AD73" s="2">
        <f t="shared" si="3"/>
        <v>73</v>
      </c>
    </row>
    <row r="74" spans="1:30" ht="12.75">
      <c r="A74" s="11" t="s">
        <v>18</v>
      </c>
      <c r="B74" s="2" t="s">
        <v>99</v>
      </c>
      <c r="C74" s="2">
        <v>20</v>
      </c>
      <c r="D74" s="2">
        <v>0.5</v>
      </c>
      <c r="E74" s="2">
        <v>0</v>
      </c>
      <c r="F74" s="2">
        <v>0</v>
      </c>
      <c r="G74" s="2">
        <v>0</v>
      </c>
      <c r="H74" s="2">
        <v>0</v>
      </c>
      <c r="I74" s="2">
        <v>0</v>
      </c>
      <c r="J74" s="2">
        <v>0</v>
      </c>
      <c r="K74" s="2">
        <v>0</v>
      </c>
      <c r="L74" s="2">
        <v>0</v>
      </c>
      <c r="M74" s="2">
        <v>0</v>
      </c>
      <c r="N74" s="2">
        <v>0</v>
      </c>
      <c r="O74" s="2">
        <v>0</v>
      </c>
      <c r="P74" s="2">
        <v>0</v>
      </c>
      <c r="Q74" s="3">
        <v>230</v>
      </c>
      <c r="R74" s="3">
        <v>128</v>
      </c>
      <c r="S74" s="3">
        <v>23</v>
      </c>
      <c r="T74" s="3">
        <v>77</v>
      </c>
      <c r="U74" s="3">
        <v>52</v>
      </c>
      <c r="V74" s="3">
        <v>80</v>
      </c>
      <c r="W74" s="3">
        <v>53</v>
      </c>
      <c r="X74" s="3">
        <v>44</v>
      </c>
      <c r="Y74" s="10">
        <v>12</v>
      </c>
      <c r="Z74" s="4">
        <v>1.2</v>
      </c>
      <c r="AA74" s="4">
        <v>0.1</v>
      </c>
      <c r="AB74" s="4">
        <v>19.3</v>
      </c>
      <c r="AC74" s="4" t="str">
        <f t="shared" si="2"/>
        <v>Pomme de terre</v>
      </c>
      <c r="AD74" s="2">
        <f t="shared" si="3"/>
        <v>74</v>
      </c>
    </row>
    <row r="75" spans="1:30" ht="12.75">
      <c r="A75" s="11" t="s">
        <v>18</v>
      </c>
      <c r="B75" s="2" t="s">
        <v>100</v>
      </c>
      <c r="C75" s="2">
        <v>32</v>
      </c>
      <c r="D75" s="2">
        <v>0.5</v>
      </c>
      <c r="E75" s="2">
        <v>700</v>
      </c>
      <c r="F75" s="2">
        <v>700</v>
      </c>
      <c r="G75" s="2">
        <v>200</v>
      </c>
      <c r="H75" s="2">
        <v>0</v>
      </c>
      <c r="I75" s="2">
        <v>0</v>
      </c>
      <c r="J75" s="2">
        <v>0</v>
      </c>
      <c r="K75" s="2">
        <v>0</v>
      </c>
      <c r="L75" s="2">
        <v>0</v>
      </c>
      <c r="M75" s="2">
        <v>0</v>
      </c>
      <c r="N75" s="2">
        <v>0</v>
      </c>
      <c r="O75" s="2">
        <v>200</v>
      </c>
      <c r="P75" s="2">
        <v>700</v>
      </c>
      <c r="Q75" s="3">
        <v>230</v>
      </c>
      <c r="R75" s="3">
        <v>128</v>
      </c>
      <c r="S75" s="3">
        <v>23</v>
      </c>
      <c r="T75" s="3">
        <v>77</v>
      </c>
      <c r="U75" s="3">
        <v>52</v>
      </c>
      <c r="V75" s="3">
        <v>80</v>
      </c>
      <c r="W75" s="3">
        <v>53</v>
      </c>
      <c r="X75" s="3">
        <v>44</v>
      </c>
      <c r="Y75" s="10">
        <v>12</v>
      </c>
      <c r="Z75" s="4">
        <v>0.6</v>
      </c>
      <c r="AA75" s="4">
        <v>0.3</v>
      </c>
      <c r="AB75" s="4">
        <v>2.6</v>
      </c>
      <c r="AC75" s="4" t="str">
        <f t="shared" si="2"/>
        <v>Radis</v>
      </c>
      <c r="AD75" s="2">
        <f t="shared" si="3"/>
        <v>75</v>
      </c>
    </row>
    <row r="76" spans="1:30" ht="12.75">
      <c r="A76" s="11" t="s">
        <v>18</v>
      </c>
      <c r="B76" s="2" t="s">
        <v>101</v>
      </c>
      <c r="C76" s="2">
        <v>77</v>
      </c>
      <c r="D76" s="2">
        <v>0.5</v>
      </c>
      <c r="E76" s="2">
        <f>2970-C76</f>
        <v>2893</v>
      </c>
      <c r="F76" s="2">
        <f>E76</f>
        <v>2893</v>
      </c>
      <c r="G76" s="2">
        <f>ROUND(F76/2,0)</f>
        <v>1447</v>
      </c>
      <c r="H76" s="2">
        <v>0</v>
      </c>
      <c r="I76" s="2">
        <v>0</v>
      </c>
      <c r="J76" s="2">
        <v>0</v>
      </c>
      <c r="K76" s="2">
        <v>0</v>
      </c>
      <c r="L76" s="2">
        <v>0</v>
      </c>
      <c r="M76" s="2">
        <v>0</v>
      </c>
      <c r="N76" s="2">
        <v>0</v>
      </c>
      <c r="O76" s="2">
        <v>0</v>
      </c>
      <c r="P76" s="2">
        <f>G76</f>
        <v>1447</v>
      </c>
      <c r="Q76" s="3">
        <v>230</v>
      </c>
      <c r="R76" s="3">
        <v>128</v>
      </c>
      <c r="S76" s="3"/>
      <c r="T76" s="3">
        <v>77</v>
      </c>
      <c r="U76" s="3">
        <v>52</v>
      </c>
      <c r="V76" s="3">
        <v>80</v>
      </c>
      <c r="W76" s="3">
        <v>53</v>
      </c>
      <c r="X76" s="3">
        <v>44</v>
      </c>
      <c r="Y76" s="10">
        <v>12</v>
      </c>
      <c r="Z76" s="4">
        <v>1</v>
      </c>
      <c r="AA76" s="4">
        <v>0.3</v>
      </c>
      <c r="AB76" s="4">
        <v>2</v>
      </c>
      <c r="AC76" s="4" t="str">
        <f t="shared" si="2"/>
        <v>Salade</v>
      </c>
      <c r="AD76" s="2">
        <f t="shared" si="3"/>
        <v>76</v>
      </c>
    </row>
    <row r="77" spans="1:30" ht="12.75">
      <c r="A77" s="11" t="s">
        <v>18</v>
      </c>
      <c r="B77" s="2" t="s">
        <v>77</v>
      </c>
      <c r="C77" s="2">
        <v>90</v>
      </c>
      <c r="D77" s="2">
        <v>0.5</v>
      </c>
      <c r="E77" s="2">
        <f>734-C77</f>
        <v>644</v>
      </c>
      <c r="F77" s="2">
        <f>E77</f>
        <v>644</v>
      </c>
      <c r="G77" s="2">
        <f>E77</f>
        <v>644</v>
      </c>
      <c r="H77" s="2">
        <f>E77</f>
        <v>644</v>
      </c>
      <c r="I77" s="2">
        <f>H77/2</f>
        <v>322</v>
      </c>
      <c r="J77" s="2">
        <v>0</v>
      </c>
      <c r="K77" s="2">
        <v>0</v>
      </c>
      <c r="L77" s="2">
        <v>0</v>
      </c>
      <c r="M77" s="2">
        <v>0</v>
      </c>
      <c r="N77" s="2">
        <v>0</v>
      </c>
      <c r="O77" s="2">
        <f>I77</f>
        <v>322</v>
      </c>
      <c r="P77" s="2">
        <f>E77</f>
        <v>644</v>
      </c>
      <c r="Q77" s="3">
        <v>230</v>
      </c>
      <c r="R77" s="3">
        <v>128</v>
      </c>
      <c r="S77" s="3">
        <v>23</v>
      </c>
      <c r="T77" s="3">
        <v>77</v>
      </c>
      <c r="U77" s="3">
        <v>52</v>
      </c>
      <c r="V77" s="3">
        <v>79</v>
      </c>
      <c r="W77" s="3">
        <v>53</v>
      </c>
      <c r="X77" s="3">
        <v>44</v>
      </c>
      <c r="Y77" s="10">
        <v>12</v>
      </c>
      <c r="Z77" s="4">
        <v>1</v>
      </c>
      <c r="AA77" s="4">
        <v>0.2</v>
      </c>
      <c r="AB77" s="4">
        <v>32</v>
      </c>
      <c r="AC77" s="4" t="str">
        <f t="shared" si="2"/>
        <v>Tomate</v>
      </c>
      <c r="AD77" s="2">
        <f t="shared" si="3"/>
        <v>77</v>
      </c>
    </row>
    <row r="78" spans="1:30" ht="12.75">
      <c r="A78" s="11" t="s">
        <v>160</v>
      </c>
      <c r="B78" s="2" t="s">
        <v>153</v>
      </c>
      <c r="C78" s="2">
        <v>3700</v>
      </c>
      <c r="D78" s="2">
        <v>0.75</v>
      </c>
      <c r="Q78" s="3"/>
      <c r="R78" s="3"/>
      <c r="S78" s="3"/>
      <c r="T78" s="3">
        <v>77</v>
      </c>
      <c r="U78" s="3">
        <v>52</v>
      </c>
      <c r="V78" s="3">
        <v>80</v>
      </c>
      <c r="W78" s="3">
        <v>53</v>
      </c>
      <c r="X78" s="3">
        <v>44</v>
      </c>
      <c r="Y78" s="10">
        <v>12</v>
      </c>
      <c r="Z78" s="4">
        <v>29</v>
      </c>
      <c r="AA78" s="4">
        <v>30</v>
      </c>
      <c r="AB78" s="4">
        <v>0</v>
      </c>
      <c r="AC78" s="4" t="str">
        <f t="shared" si="2"/>
        <v>Fromage pate dure</v>
      </c>
      <c r="AD78" s="2">
        <f t="shared" si="3"/>
        <v>78</v>
      </c>
    </row>
    <row r="79" spans="1:30" ht="12.75">
      <c r="A79" s="11" t="s">
        <v>160</v>
      </c>
      <c r="B79" s="2" t="s">
        <v>152</v>
      </c>
      <c r="C79" s="2">
        <v>2000</v>
      </c>
      <c r="D79" s="2">
        <v>0.75</v>
      </c>
      <c r="Q79" s="3"/>
      <c r="R79" s="3"/>
      <c r="S79" s="3"/>
      <c r="T79" s="3">
        <v>77</v>
      </c>
      <c r="U79" s="3">
        <v>52</v>
      </c>
      <c r="V79" s="3">
        <v>80</v>
      </c>
      <c r="W79" s="3">
        <v>53</v>
      </c>
      <c r="X79" s="3">
        <v>44</v>
      </c>
      <c r="Y79" s="10">
        <v>12</v>
      </c>
      <c r="Z79" s="4">
        <v>21</v>
      </c>
      <c r="AA79" s="4">
        <v>27</v>
      </c>
      <c r="AB79" s="4">
        <v>0</v>
      </c>
      <c r="AC79" s="4" t="str">
        <f t="shared" si="2"/>
        <v>Fromage pate molle</v>
      </c>
      <c r="AD79" s="2">
        <f t="shared" si="3"/>
        <v>79</v>
      </c>
    </row>
    <row r="80" spans="1:30" ht="12.75">
      <c r="A80" s="11" t="s">
        <v>160</v>
      </c>
      <c r="B80" s="2" t="s">
        <v>48</v>
      </c>
      <c r="C80" s="2">
        <v>2700</v>
      </c>
      <c r="D80" s="2">
        <v>0.75</v>
      </c>
      <c r="Q80" s="3"/>
      <c r="R80" s="3"/>
      <c r="S80" s="3"/>
      <c r="T80" s="3">
        <v>77</v>
      </c>
      <c r="U80" s="3">
        <v>52</v>
      </c>
      <c r="V80" s="3">
        <v>80</v>
      </c>
      <c r="W80" s="3">
        <v>53</v>
      </c>
      <c r="X80" s="3">
        <v>44</v>
      </c>
      <c r="Y80" s="10">
        <v>12</v>
      </c>
      <c r="Z80" s="4">
        <v>0.4</v>
      </c>
      <c r="AA80" s="4">
        <v>83</v>
      </c>
      <c r="AB80" s="4">
        <v>0.4</v>
      </c>
      <c r="AC80" s="4" t="str">
        <f t="shared" si="2"/>
        <v>Beurre</v>
      </c>
      <c r="AD80" s="2">
        <f t="shared" si="3"/>
        <v>80</v>
      </c>
    </row>
    <row r="81" spans="1:30" ht="12.75">
      <c r="A81" s="11" t="s">
        <v>160</v>
      </c>
      <c r="B81" s="2" t="s">
        <v>137</v>
      </c>
      <c r="C81" s="2">
        <f>C86/2</f>
        <v>702</v>
      </c>
      <c r="D81" s="2">
        <v>0.75</v>
      </c>
      <c r="Q81" s="3"/>
      <c r="R81" s="3"/>
      <c r="S81" s="3"/>
      <c r="T81" s="3">
        <v>77</v>
      </c>
      <c r="U81" s="3">
        <v>52</v>
      </c>
      <c r="V81" s="3">
        <v>80</v>
      </c>
      <c r="W81" s="3">
        <v>53</v>
      </c>
      <c r="X81" s="3">
        <v>44</v>
      </c>
      <c r="Y81" s="10">
        <v>12</v>
      </c>
      <c r="Z81" s="4">
        <v>2.2</v>
      </c>
      <c r="AA81" s="4">
        <v>34.1</v>
      </c>
      <c r="AB81" s="4">
        <v>4</v>
      </c>
      <c r="AC81" s="4" t="str">
        <f t="shared" si="2"/>
        <v>Crème fraiche</v>
      </c>
      <c r="AD81" s="2">
        <f t="shared" si="3"/>
        <v>81</v>
      </c>
    </row>
    <row r="82" spans="1:30" ht="12.75">
      <c r="A82" s="11" t="s">
        <v>160</v>
      </c>
      <c r="B82" s="2" t="s">
        <v>27</v>
      </c>
      <c r="C82" s="2">
        <v>329</v>
      </c>
      <c r="D82" s="2">
        <v>0.75</v>
      </c>
      <c r="Q82" s="3"/>
      <c r="R82" s="3"/>
      <c r="S82" s="3"/>
      <c r="T82" s="3"/>
      <c r="U82" s="3">
        <v>52</v>
      </c>
      <c r="V82" s="3">
        <v>80</v>
      </c>
      <c r="W82" s="3">
        <v>53</v>
      </c>
      <c r="X82" s="3">
        <v>44</v>
      </c>
      <c r="Y82" s="10">
        <v>12</v>
      </c>
      <c r="Z82" s="4">
        <v>3.3</v>
      </c>
      <c r="AA82" s="4">
        <v>0.2</v>
      </c>
      <c r="AB82" s="4">
        <v>4.6</v>
      </c>
      <c r="AC82" s="4" t="str">
        <f t="shared" si="2"/>
        <v>Lait (demi écrémé)</v>
      </c>
      <c r="AD82" s="2">
        <f t="shared" si="3"/>
        <v>82</v>
      </c>
    </row>
    <row r="83" spans="1:30" ht="12.75">
      <c r="A83" s="11" t="s">
        <v>160</v>
      </c>
      <c r="B83" s="2" t="s">
        <v>157</v>
      </c>
      <c r="C83" s="2">
        <v>3630</v>
      </c>
      <c r="D83" s="2">
        <v>1</v>
      </c>
      <c r="Q83" s="3"/>
      <c r="R83" s="3"/>
      <c r="S83" s="3"/>
      <c r="T83" s="3"/>
      <c r="U83" s="3"/>
      <c r="V83" s="3"/>
      <c r="W83" s="3"/>
      <c r="X83" s="3"/>
      <c r="Y83" s="10"/>
      <c r="AC83" s="4" t="str">
        <f t="shared" si="2"/>
        <v>Lait en poudre</v>
      </c>
      <c r="AD83" s="2">
        <f t="shared" si="3"/>
        <v>83</v>
      </c>
    </row>
    <row r="84" spans="1:30" ht="12.75">
      <c r="A84" s="11" t="s">
        <v>160</v>
      </c>
      <c r="B84" s="2" t="s">
        <v>49</v>
      </c>
      <c r="C84" s="2">
        <v>870</v>
      </c>
      <c r="D84" s="2">
        <v>0.6</v>
      </c>
      <c r="Q84" s="3"/>
      <c r="R84" s="3"/>
      <c r="S84" s="3"/>
      <c r="T84" s="3"/>
      <c r="U84" s="3">
        <v>52</v>
      </c>
      <c r="V84" s="3">
        <v>80</v>
      </c>
      <c r="W84" s="3">
        <v>53</v>
      </c>
      <c r="X84" s="3">
        <v>44</v>
      </c>
      <c r="Y84" s="10">
        <v>12</v>
      </c>
      <c r="Z84" s="4">
        <v>13</v>
      </c>
      <c r="AA84" s="4">
        <v>10.5</v>
      </c>
      <c r="AB84" s="4">
        <v>0</v>
      </c>
      <c r="AC84" s="4" t="str">
        <f t="shared" si="2"/>
        <v>Œuf</v>
      </c>
      <c r="AD84" s="2">
        <f t="shared" si="3"/>
        <v>84</v>
      </c>
    </row>
    <row r="85" spans="1:30" ht="12.75">
      <c r="A85" s="11" t="s">
        <v>160</v>
      </c>
      <c r="B85" s="2" t="s">
        <v>47</v>
      </c>
      <c r="C85" s="2">
        <v>660</v>
      </c>
      <c r="D85" s="2">
        <v>0.75</v>
      </c>
      <c r="Q85" s="3"/>
      <c r="R85" s="3"/>
      <c r="S85" s="3"/>
      <c r="T85" s="3">
        <v>77</v>
      </c>
      <c r="U85" s="3">
        <v>52</v>
      </c>
      <c r="V85" s="3">
        <v>80</v>
      </c>
      <c r="W85" s="3">
        <v>53</v>
      </c>
      <c r="X85" s="3">
        <v>44</v>
      </c>
      <c r="Y85" s="10">
        <v>12</v>
      </c>
      <c r="Z85" s="4">
        <v>5.4</v>
      </c>
      <c r="AA85" s="4">
        <v>1.4</v>
      </c>
      <c r="AB85" s="4">
        <v>6.4</v>
      </c>
      <c r="AC85" s="4" t="str">
        <f t="shared" si="2"/>
        <v>Yaourt</v>
      </c>
      <c r="AD85" s="2">
        <f t="shared" si="3"/>
        <v>85</v>
      </c>
    </row>
    <row r="86" spans="1:30" ht="12.75">
      <c r="A86" s="11" t="s">
        <v>22</v>
      </c>
      <c r="B86" s="2" t="s">
        <v>150</v>
      </c>
      <c r="C86" s="2">
        <v>1404</v>
      </c>
      <c r="D86" s="2">
        <v>1</v>
      </c>
      <c r="Q86" s="3">
        <v>700</v>
      </c>
      <c r="R86" s="3">
        <v>128</v>
      </c>
      <c r="S86" s="3"/>
      <c r="T86" s="3">
        <v>77</v>
      </c>
      <c r="U86" s="3">
        <v>52</v>
      </c>
      <c r="V86" s="3">
        <v>400</v>
      </c>
      <c r="W86" s="3">
        <v>53</v>
      </c>
      <c r="X86" s="3">
        <v>44</v>
      </c>
      <c r="Y86" s="10">
        <v>12</v>
      </c>
      <c r="Z86" s="4">
        <v>21</v>
      </c>
      <c r="AA86" s="4">
        <v>1.5</v>
      </c>
      <c r="AB86" s="4">
        <v>0</v>
      </c>
      <c r="AC86" s="4" t="str">
        <f t="shared" si="2"/>
        <v>Crevette pêchées</v>
      </c>
      <c r="AD86" s="2">
        <f t="shared" si="3"/>
        <v>86</v>
      </c>
    </row>
    <row r="87" spans="1:30" ht="12.75">
      <c r="A87" s="11" t="s">
        <v>22</v>
      </c>
      <c r="B87" s="2" t="s">
        <v>148</v>
      </c>
      <c r="C87" s="2">
        <v>520</v>
      </c>
      <c r="D87" s="2">
        <v>1</v>
      </c>
      <c r="Q87" s="3">
        <v>230</v>
      </c>
      <c r="R87" s="3">
        <v>128</v>
      </c>
      <c r="S87" s="3"/>
      <c r="T87" s="3">
        <v>77</v>
      </c>
      <c r="U87" s="3">
        <v>52</v>
      </c>
      <c r="V87" s="3">
        <v>80</v>
      </c>
      <c r="W87" s="3">
        <v>53</v>
      </c>
      <c r="X87" s="3">
        <v>44</v>
      </c>
      <c r="Y87" s="10">
        <v>12</v>
      </c>
      <c r="Z87" s="4">
        <v>16</v>
      </c>
      <c r="AA87" s="4">
        <v>1</v>
      </c>
      <c r="AB87" s="4">
        <v>0</v>
      </c>
      <c r="AC87" s="4" t="str">
        <f t="shared" si="2"/>
        <v>Poisson (Pêche européenne)</v>
      </c>
      <c r="AD87" s="2">
        <f t="shared" si="3"/>
        <v>87</v>
      </c>
    </row>
    <row r="88" spans="1:30" ht="12.75">
      <c r="A88" s="11" t="s">
        <v>22</v>
      </c>
      <c r="B88" s="2" t="s">
        <v>149</v>
      </c>
      <c r="C88" s="2">
        <v>1000</v>
      </c>
      <c r="D88" s="2">
        <v>1</v>
      </c>
      <c r="Q88" s="3"/>
      <c r="R88" s="3"/>
      <c r="S88" s="3"/>
      <c r="T88" s="3"/>
      <c r="U88" s="3"/>
      <c r="V88" s="3">
        <v>80</v>
      </c>
      <c r="W88" s="3">
        <v>53</v>
      </c>
      <c r="X88" s="3">
        <v>44</v>
      </c>
      <c r="Y88" s="10">
        <v>12</v>
      </c>
      <c r="Z88" s="4">
        <v>16</v>
      </c>
      <c r="AA88" s="4">
        <v>1</v>
      </c>
      <c r="AB88" s="4">
        <v>0</v>
      </c>
      <c r="AC88" s="4" t="str">
        <f t="shared" si="2"/>
        <v>Poisson (Pêche tropicale)</v>
      </c>
      <c r="AD88" s="2">
        <f t="shared" si="3"/>
        <v>88</v>
      </c>
    </row>
    <row r="89" spans="1:30" ht="12.75">
      <c r="A89" s="11" t="s">
        <v>22</v>
      </c>
      <c r="B89" s="2" t="s">
        <v>9</v>
      </c>
      <c r="C89" s="2">
        <v>600</v>
      </c>
      <c r="D89" s="2">
        <v>1</v>
      </c>
      <c r="Q89" s="3"/>
      <c r="R89" s="3"/>
      <c r="S89" s="3"/>
      <c r="T89" s="3"/>
      <c r="U89" s="3"/>
      <c r="V89" s="3">
        <v>80</v>
      </c>
      <c r="W89" s="3">
        <v>53</v>
      </c>
      <c r="X89" s="3">
        <v>44</v>
      </c>
      <c r="Y89" s="10">
        <v>12</v>
      </c>
      <c r="Z89" s="4">
        <v>20</v>
      </c>
      <c r="AA89" s="4">
        <v>10</v>
      </c>
      <c r="AB89" s="4">
        <v>0</v>
      </c>
      <c r="AC89" s="4" t="str">
        <f t="shared" si="2"/>
        <v>Saumon d'élevage</v>
      </c>
      <c r="AD89" s="2">
        <f t="shared" si="3"/>
        <v>89</v>
      </c>
    </row>
    <row r="90" spans="1:30" ht="12.75">
      <c r="A90" s="11" t="s">
        <v>159</v>
      </c>
      <c r="B90" s="2" t="s">
        <v>147</v>
      </c>
      <c r="C90" s="2">
        <v>6940</v>
      </c>
      <c r="E90" s="4"/>
      <c r="F90" s="4"/>
      <c r="G90" s="4"/>
      <c r="H90" s="4"/>
      <c r="I90" s="4"/>
      <c r="J90" s="4"/>
      <c r="K90" s="4"/>
      <c r="L90" s="4"/>
      <c r="M90" s="4"/>
      <c r="N90" s="4"/>
      <c r="O90" s="4"/>
      <c r="P90" s="4"/>
      <c r="Q90" s="3"/>
      <c r="R90" s="3"/>
      <c r="S90" s="3"/>
      <c r="T90" s="3"/>
      <c r="U90" s="3"/>
      <c r="V90" s="3">
        <v>80</v>
      </c>
      <c r="W90" s="3">
        <v>53</v>
      </c>
      <c r="X90" s="3">
        <v>44</v>
      </c>
      <c r="Y90" s="10">
        <v>12</v>
      </c>
      <c r="Z90" s="4">
        <v>18</v>
      </c>
      <c r="AA90" s="4">
        <v>16</v>
      </c>
      <c r="AB90" s="4">
        <v>0</v>
      </c>
      <c r="AC90" s="4" t="str">
        <f t="shared" si="2"/>
        <v>Agneau à l'herbe</v>
      </c>
      <c r="AD90" s="2">
        <f t="shared" si="3"/>
        <v>90</v>
      </c>
    </row>
    <row r="91" spans="1:30" ht="12.75">
      <c r="A91" s="11" t="s">
        <v>159</v>
      </c>
      <c r="B91" s="2" t="s">
        <v>146</v>
      </c>
      <c r="C91" s="2">
        <v>8470</v>
      </c>
      <c r="E91" s="4"/>
      <c r="F91" s="4"/>
      <c r="G91" s="4"/>
      <c r="H91" s="4"/>
      <c r="I91" s="4"/>
      <c r="J91" s="4"/>
      <c r="K91" s="4"/>
      <c r="L91" s="4"/>
      <c r="M91" s="4"/>
      <c r="N91" s="4"/>
      <c r="O91" s="4"/>
      <c r="P91" s="4"/>
      <c r="Q91" s="3"/>
      <c r="R91" s="3"/>
      <c r="S91" s="3"/>
      <c r="T91" s="3"/>
      <c r="U91" s="3"/>
      <c r="V91" s="3">
        <v>80</v>
      </c>
      <c r="W91" s="3">
        <v>53</v>
      </c>
      <c r="X91" s="3">
        <v>44</v>
      </c>
      <c r="Y91" s="10">
        <v>12</v>
      </c>
      <c r="Z91" s="4">
        <v>18</v>
      </c>
      <c r="AA91" s="4">
        <v>16</v>
      </c>
      <c r="AB91" s="4">
        <v>0</v>
      </c>
      <c r="AC91" s="4" t="str">
        <f t="shared" si="2"/>
        <v>Agneau de lait</v>
      </c>
      <c r="AD91" s="2">
        <f t="shared" si="3"/>
        <v>91</v>
      </c>
    </row>
    <row r="92" spans="1:30" ht="12.75">
      <c r="A92" s="11" t="s">
        <v>159</v>
      </c>
      <c r="B92" s="2" t="s">
        <v>34</v>
      </c>
      <c r="C92" s="2">
        <v>7330</v>
      </c>
      <c r="D92" s="2">
        <v>0.63</v>
      </c>
      <c r="E92" s="4"/>
      <c r="F92" s="4"/>
      <c r="G92" s="4"/>
      <c r="H92" s="4"/>
      <c r="I92" s="4"/>
      <c r="J92" s="4"/>
      <c r="K92" s="4"/>
      <c r="L92" s="4"/>
      <c r="M92" s="4"/>
      <c r="N92" s="4"/>
      <c r="O92" s="4"/>
      <c r="P92" s="4"/>
      <c r="Q92" s="3">
        <v>230</v>
      </c>
      <c r="R92" s="3">
        <v>128</v>
      </c>
      <c r="S92" s="3"/>
      <c r="T92" s="3">
        <v>77</v>
      </c>
      <c r="U92" s="3">
        <v>52</v>
      </c>
      <c r="V92" s="3">
        <v>80</v>
      </c>
      <c r="W92" s="3">
        <v>53</v>
      </c>
      <c r="X92" s="3">
        <v>44</v>
      </c>
      <c r="Y92" s="10">
        <v>12</v>
      </c>
      <c r="Z92" s="4">
        <v>20</v>
      </c>
      <c r="AA92" s="4">
        <v>11</v>
      </c>
      <c r="AB92" s="4">
        <v>0</v>
      </c>
      <c r="AC92" s="4" t="str">
        <f t="shared" si="2"/>
        <v>Bœuf</v>
      </c>
      <c r="AD92" s="2">
        <f t="shared" si="3"/>
        <v>92</v>
      </c>
    </row>
    <row r="93" spans="1:30" ht="12.75">
      <c r="A93" s="11" t="s">
        <v>159</v>
      </c>
      <c r="B93" s="2" t="s">
        <v>42</v>
      </c>
      <c r="C93" s="2">
        <v>800</v>
      </c>
      <c r="D93" s="4">
        <v>0.5</v>
      </c>
      <c r="E93" s="4"/>
      <c r="F93" s="4"/>
      <c r="G93" s="4"/>
      <c r="H93" s="4"/>
      <c r="I93" s="4"/>
      <c r="J93" s="4"/>
      <c r="K93" s="4"/>
      <c r="L93" s="4"/>
      <c r="M93" s="4"/>
      <c r="N93" s="4"/>
      <c r="O93" s="4"/>
      <c r="P93" s="4"/>
      <c r="Q93" s="3">
        <v>230</v>
      </c>
      <c r="R93" s="3">
        <v>128</v>
      </c>
      <c r="S93" s="3"/>
      <c r="T93" s="3">
        <v>77</v>
      </c>
      <c r="U93" s="3">
        <v>52</v>
      </c>
      <c r="V93" s="3">
        <v>80</v>
      </c>
      <c r="W93" s="3">
        <v>53</v>
      </c>
      <c r="X93" s="3">
        <v>44</v>
      </c>
      <c r="Y93" s="10">
        <v>12</v>
      </c>
      <c r="Z93" s="4">
        <v>20</v>
      </c>
      <c r="AA93" s="4">
        <v>10</v>
      </c>
      <c r="AB93" s="4">
        <v>0</v>
      </c>
      <c r="AC93" s="4" t="str">
        <f t="shared" si="2"/>
        <v>Canard</v>
      </c>
      <c r="AD93" s="2">
        <f t="shared" si="3"/>
        <v>93</v>
      </c>
    </row>
    <row r="94" spans="1:30" ht="12.75">
      <c r="A94" s="11" t="s">
        <v>159</v>
      </c>
      <c r="B94" s="2" t="s">
        <v>41</v>
      </c>
      <c r="C94" s="2">
        <v>800</v>
      </c>
      <c r="D94" s="4"/>
      <c r="E94" s="4"/>
      <c r="F94" s="4"/>
      <c r="G94" s="4"/>
      <c r="H94" s="4"/>
      <c r="I94" s="4"/>
      <c r="J94" s="4"/>
      <c r="K94" s="4"/>
      <c r="L94" s="4"/>
      <c r="M94" s="4"/>
      <c r="N94" s="4"/>
      <c r="O94" s="4"/>
      <c r="P94" s="4"/>
      <c r="Q94" s="3">
        <v>230</v>
      </c>
      <c r="R94" s="3">
        <v>128</v>
      </c>
      <c r="S94" s="3"/>
      <c r="T94" s="3">
        <v>77</v>
      </c>
      <c r="U94" s="3">
        <v>52</v>
      </c>
      <c r="V94" s="3">
        <v>80</v>
      </c>
      <c r="W94" s="3">
        <v>53</v>
      </c>
      <c r="X94" s="3">
        <v>44</v>
      </c>
      <c r="Y94" s="10">
        <v>12</v>
      </c>
      <c r="Z94" s="4">
        <v>20</v>
      </c>
      <c r="AA94" s="4">
        <v>10</v>
      </c>
      <c r="AB94" s="4">
        <v>0</v>
      </c>
      <c r="AC94" s="4" t="str">
        <f t="shared" si="2"/>
        <v>Dinde</v>
      </c>
      <c r="AD94" s="2">
        <f t="shared" si="3"/>
        <v>94</v>
      </c>
    </row>
    <row r="95" spans="1:30" ht="12.75">
      <c r="A95" s="11" t="s">
        <v>159</v>
      </c>
      <c r="B95" s="2" t="s">
        <v>8</v>
      </c>
      <c r="C95" s="2">
        <f>1400</f>
        <v>1400</v>
      </c>
      <c r="D95" s="4">
        <v>0.5</v>
      </c>
      <c r="E95" s="4"/>
      <c r="F95" s="4"/>
      <c r="G95" s="4"/>
      <c r="H95" s="4"/>
      <c r="I95" s="4"/>
      <c r="J95" s="4"/>
      <c r="K95" s="4"/>
      <c r="L95" s="4"/>
      <c r="M95" s="4"/>
      <c r="N95" s="4"/>
      <c r="O95" s="4"/>
      <c r="P95" s="4"/>
      <c r="Q95" s="3">
        <v>230</v>
      </c>
      <c r="R95" s="3">
        <v>128</v>
      </c>
      <c r="S95" s="3"/>
      <c r="T95" s="3">
        <v>77</v>
      </c>
      <c r="U95" s="3">
        <v>52</v>
      </c>
      <c r="V95" s="3">
        <v>80</v>
      </c>
      <c r="W95" s="3">
        <v>53</v>
      </c>
      <c r="X95" s="3">
        <v>44</v>
      </c>
      <c r="Y95" s="10">
        <v>12</v>
      </c>
      <c r="Z95" s="4">
        <v>20</v>
      </c>
      <c r="AA95" s="4">
        <v>10</v>
      </c>
      <c r="AB95" s="4">
        <v>0</v>
      </c>
      <c r="AC95" s="4" t="str">
        <f t="shared" si="2"/>
        <v>Dinde fermière</v>
      </c>
      <c r="AD95" s="2">
        <f t="shared" si="3"/>
        <v>95</v>
      </c>
    </row>
    <row r="96" spans="1:30" ht="12.75">
      <c r="A96" s="11" t="s">
        <v>159</v>
      </c>
      <c r="B96" s="2" t="s">
        <v>45</v>
      </c>
      <c r="C96" s="2">
        <v>817</v>
      </c>
      <c r="D96" s="4">
        <v>0.5</v>
      </c>
      <c r="E96" s="4"/>
      <c r="F96" s="4"/>
      <c r="G96" s="4"/>
      <c r="H96" s="4"/>
      <c r="I96" s="4"/>
      <c r="J96" s="4"/>
      <c r="K96" s="4"/>
      <c r="L96" s="4"/>
      <c r="M96" s="4"/>
      <c r="N96" s="4"/>
      <c r="O96" s="4"/>
      <c r="P96" s="4"/>
      <c r="Q96" s="3">
        <v>230</v>
      </c>
      <c r="R96" s="3">
        <v>128</v>
      </c>
      <c r="S96" s="3"/>
      <c r="T96" s="3">
        <v>77</v>
      </c>
      <c r="U96" s="3">
        <v>52</v>
      </c>
      <c r="V96" s="3">
        <v>80</v>
      </c>
      <c r="W96" s="3">
        <v>53</v>
      </c>
      <c r="X96" s="3">
        <v>44</v>
      </c>
      <c r="Y96" s="10">
        <v>12</v>
      </c>
      <c r="Z96" s="4">
        <v>20</v>
      </c>
      <c r="AA96" s="4">
        <v>8</v>
      </c>
      <c r="AB96" s="4">
        <v>0</v>
      </c>
      <c r="AC96" s="4" t="str">
        <f t="shared" si="2"/>
        <v>Lapin</v>
      </c>
      <c r="AD96" s="2">
        <f t="shared" si="3"/>
        <v>96</v>
      </c>
    </row>
    <row r="97" spans="1:30" ht="12.75">
      <c r="A97" s="11" t="s">
        <v>159</v>
      </c>
      <c r="B97" s="2" t="s">
        <v>44</v>
      </c>
      <c r="C97" s="2">
        <v>6330</v>
      </c>
      <c r="D97" s="2">
        <v>0.9</v>
      </c>
      <c r="E97" s="4"/>
      <c r="F97" s="4"/>
      <c r="G97" s="4"/>
      <c r="H97" s="4"/>
      <c r="I97" s="4"/>
      <c r="J97" s="4"/>
      <c r="K97" s="4"/>
      <c r="L97" s="4"/>
      <c r="M97" s="4"/>
      <c r="N97" s="4"/>
      <c r="O97" s="4"/>
      <c r="P97" s="4"/>
      <c r="Q97" s="3">
        <v>230</v>
      </c>
      <c r="R97" s="3">
        <v>128</v>
      </c>
      <c r="S97" s="3"/>
      <c r="T97" s="3">
        <v>77</v>
      </c>
      <c r="U97" s="3">
        <v>52</v>
      </c>
      <c r="V97" s="3">
        <v>80</v>
      </c>
      <c r="W97" s="3">
        <v>53</v>
      </c>
      <c r="X97" s="3">
        <v>44</v>
      </c>
      <c r="Y97" s="10">
        <v>12</v>
      </c>
      <c r="Z97" s="4">
        <v>18</v>
      </c>
      <c r="AA97" s="4">
        <v>17</v>
      </c>
      <c r="AB97" s="4">
        <v>0</v>
      </c>
      <c r="AC97" s="4" t="str">
        <f t="shared" si="2"/>
        <v>Mouton</v>
      </c>
      <c r="AD97" s="2">
        <f t="shared" si="3"/>
        <v>97</v>
      </c>
    </row>
    <row r="98" spans="1:30" ht="12.75">
      <c r="A98" s="11" t="s">
        <v>159</v>
      </c>
      <c r="B98" s="2" t="s">
        <v>43</v>
      </c>
      <c r="C98" s="2">
        <v>800</v>
      </c>
      <c r="D98" s="4">
        <v>0.5</v>
      </c>
      <c r="E98" s="4"/>
      <c r="F98" s="4"/>
      <c r="G98" s="4"/>
      <c r="H98" s="4"/>
      <c r="I98" s="4"/>
      <c r="J98" s="4"/>
      <c r="K98" s="4"/>
      <c r="L98" s="4"/>
      <c r="M98" s="4"/>
      <c r="N98" s="4"/>
      <c r="O98" s="4"/>
      <c r="P98" s="4"/>
      <c r="Q98" s="3">
        <v>230</v>
      </c>
      <c r="R98" s="3">
        <v>128</v>
      </c>
      <c r="S98" s="3"/>
      <c r="T98" s="3">
        <v>77</v>
      </c>
      <c r="U98" s="3">
        <v>52</v>
      </c>
      <c r="V98" s="3">
        <v>80</v>
      </c>
      <c r="W98" s="3">
        <v>53</v>
      </c>
      <c r="X98" s="3">
        <v>44</v>
      </c>
      <c r="Y98" s="10">
        <v>12</v>
      </c>
      <c r="Z98" s="4">
        <v>29</v>
      </c>
      <c r="AA98" s="4">
        <v>17</v>
      </c>
      <c r="AB98" s="4">
        <v>0</v>
      </c>
      <c r="AC98" s="4" t="str">
        <f t="shared" si="2"/>
        <v>Oie</v>
      </c>
      <c r="AD98" s="2">
        <f t="shared" si="3"/>
        <v>98</v>
      </c>
    </row>
    <row r="99" spans="1:30" ht="12.75">
      <c r="A99" s="11" t="s">
        <v>159</v>
      </c>
      <c r="B99" s="2" t="s">
        <v>39</v>
      </c>
      <c r="C99" s="2">
        <v>990</v>
      </c>
      <c r="D99" s="4"/>
      <c r="E99" s="4"/>
      <c r="F99" s="4"/>
      <c r="G99" s="4"/>
      <c r="H99" s="4"/>
      <c r="I99" s="4"/>
      <c r="J99" s="4"/>
      <c r="K99" s="4"/>
      <c r="L99" s="4"/>
      <c r="M99" s="4"/>
      <c r="N99" s="4"/>
      <c r="O99" s="4"/>
      <c r="P99" s="4"/>
      <c r="Q99" s="3">
        <v>230</v>
      </c>
      <c r="R99" s="3">
        <v>128</v>
      </c>
      <c r="S99" s="3"/>
      <c r="T99" s="3">
        <v>77</v>
      </c>
      <c r="U99" s="3">
        <v>52</v>
      </c>
      <c r="V99" s="3">
        <v>80</v>
      </c>
      <c r="W99" s="3">
        <v>53</v>
      </c>
      <c r="X99" s="3">
        <v>44</v>
      </c>
      <c r="Y99" s="10">
        <v>12</v>
      </c>
      <c r="Z99" s="4">
        <v>23</v>
      </c>
      <c r="AA99" s="4">
        <v>6.5</v>
      </c>
      <c r="AB99" s="4">
        <v>0</v>
      </c>
      <c r="AC99" s="4" t="str">
        <f t="shared" si="2"/>
        <v>Pintade</v>
      </c>
      <c r="AD99" s="2">
        <f t="shared" si="3"/>
        <v>99</v>
      </c>
    </row>
    <row r="100" spans="1:30" ht="12.75">
      <c r="A100" s="11" t="s">
        <v>159</v>
      </c>
      <c r="B100" s="2" t="s">
        <v>40</v>
      </c>
      <c r="C100" s="2">
        <v>1630</v>
      </c>
      <c r="D100" s="5">
        <v>0.45</v>
      </c>
      <c r="E100" s="4"/>
      <c r="F100" s="4"/>
      <c r="G100" s="4"/>
      <c r="H100" s="4"/>
      <c r="I100" s="4"/>
      <c r="J100" s="4"/>
      <c r="K100" s="4"/>
      <c r="L100" s="4"/>
      <c r="M100" s="4"/>
      <c r="N100" s="4"/>
      <c r="O100" s="4"/>
      <c r="P100" s="4"/>
      <c r="Q100" s="3">
        <v>230</v>
      </c>
      <c r="R100" s="3">
        <v>128</v>
      </c>
      <c r="S100" s="3"/>
      <c r="T100" s="3">
        <v>77</v>
      </c>
      <c r="U100" s="3">
        <v>52</v>
      </c>
      <c r="V100" s="3">
        <v>80</v>
      </c>
      <c r="W100" s="3">
        <v>53</v>
      </c>
      <c r="X100" s="3">
        <v>44</v>
      </c>
      <c r="Y100" s="10">
        <v>12</v>
      </c>
      <c r="Z100" s="4">
        <v>23</v>
      </c>
      <c r="AA100" s="4">
        <v>6.5</v>
      </c>
      <c r="AB100" s="4">
        <v>0</v>
      </c>
      <c r="AC100" s="4" t="str">
        <f t="shared" si="2"/>
        <v>Pintade fermière</v>
      </c>
      <c r="AD100" s="2">
        <f t="shared" si="3"/>
        <v>100</v>
      </c>
    </row>
    <row r="101" spans="1:30" ht="12.75">
      <c r="A101" s="11" t="s">
        <v>159</v>
      </c>
      <c r="B101" s="2" t="s">
        <v>36</v>
      </c>
      <c r="C101" s="2">
        <v>1410</v>
      </c>
      <c r="D101" s="2">
        <v>0.9</v>
      </c>
      <c r="E101" s="4"/>
      <c r="F101" s="4"/>
      <c r="G101" s="4"/>
      <c r="H101" s="4"/>
      <c r="I101" s="4"/>
      <c r="J101" s="4"/>
      <c r="K101" s="4"/>
      <c r="L101" s="4"/>
      <c r="M101" s="4"/>
      <c r="N101" s="4"/>
      <c r="O101" s="4"/>
      <c r="P101" s="4"/>
      <c r="Q101" s="3">
        <v>230</v>
      </c>
      <c r="R101" s="3">
        <v>128</v>
      </c>
      <c r="S101" s="3"/>
      <c r="T101" s="3">
        <v>77</v>
      </c>
      <c r="U101" s="3">
        <v>52</v>
      </c>
      <c r="V101" s="3">
        <v>80</v>
      </c>
      <c r="W101" s="3">
        <v>53</v>
      </c>
      <c r="X101" s="3">
        <v>44</v>
      </c>
      <c r="Y101" s="10">
        <v>12</v>
      </c>
      <c r="Z101" s="4">
        <v>19</v>
      </c>
      <c r="AA101" s="4">
        <v>15</v>
      </c>
      <c r="AB101" s="4">
        <v>0</v>
      </c>
      <c r="AC101" s="4" t="str">
        <f t="shared" si="2"/>
        <v>Porc</v>
      </c>
      <c r="AD101" s="2">
        <f t="shared" si="3"/>
        <v>101</v>
      </c>
    </row>
    <row r="102" spans="1:30" ht="12.75">
      <c r="A102" s="11" t="s">
        <v>159</v>
      </c>
      <c r="B102" s="2" t="s">
        <v>37</v>
      </c>
      <c r="C102" s="2">
        <v>770</v>
      </c>
      <c r="D102" s="4"/>
      <c r="E102" s="4"/>
      <c r="F102" s="4"/>
      <c r="G102" s="4"/>
      <c r="H102" s="4"/>
      <c r="I102" s="4"/>
      <c r="J102" s="4"/>
      <c r="K102" s="4"/>
      <c r="L102" s="4"/>
      <c r="M102" s="4"/>
      <c r="N102" s="4"/>
      <c r="O102" s="4"/>
      <c r="P102" s="4"/>
      <c r="Q102" s="3">
        <v>230</v>
      </c>
      <c r="R102" s="3">
        <v>128</v>
      </c>
      <c r="S102" s="3"/>
      <c r="T102" s="3">
        <v>77</v>
      </c>
      <c r="U102" s="3">
        <v>52</v>
      </c>
      <c r="V102" s="3">
        <v>80</v>
      </c>
      <c r="W102" s="3">
        <v>53</v>
      </c>
      <c r="X102" s="3">
        <v>44</v>
      </c>
      <c r="Y102" s="10">
        <v>12</v>
      </c>
      <c r="Z102" s="4">
        <v>20</v>
      </c>
      <c r="AA102" s="4">
        <v>10</v>
      </c>
      <c r="AB102" s="4">
        <v>0</v>
      </c>
      <c r="AC102" s="4" t="str">
        <f t="shared" si="2"/>
        <v>Poulet de batterie</v>
      </c>
      <c r="AD102" s="2">
        <f t="shared" si="3"/>
        <v>102</v>
      </c>
    </row>
    <row r="103" spans="1:30" ht="12.75">
      <c r="A103" s="11" t="s">
        <v>159</v>
      </c>
      <c r="B103" s="2" t="s">
        <v>38</v>
      </c>
      <c r="C103" s="2">
        <v>1330</v>
      </c>
      <c r="D103" s="5">
        <v>0.45</v>
      </c>
      <c r="E103" s="4"/>
      <c r="F103" s="4"/>
      <c r="G103" s="4"/>
      <c r="H103" s="4"/>
      <c r="I103" s="4"/>
      <c r="J103" s="4"/>
      <c r="K103" s="4"/>
      <c r="L103" s="4"/>
      <c r="M103" s="4"/>
      <c r="N103" s="4"/>
      <c r="O103" s="4"/>
      <c r="P103" s="4"/>
      <c r="Q103" s="3">
        <v>230</v>
      </c>
      <c r="R103" s="3">
        <v>128</v>
      </c>
      <c r="S103" s="3"/>
      <c r="T103" s="3">
        <v>77</v>
      </c>
      <c r="U103" s="3">
        <v>52</v>
      </c>
      <c r="V103" s="3">
        <v>80</v>
      </c>
      <c r="W103" s="3">
        <v>53</v>
      </c>
      <c r="X103" s="3">
        <v>44</v>
      </c>
      <c r="Y103" s="10">
        <v>12</v>
      </c>
      <c r="Z103" s="4">
        <v>20</v>
      </c>
      <c r="AA103" s="4">
        <v>10</v>
      </c>
      <c r="AB103" s="4">
        <v>0</v>
      </c>
      <c r="AC103" s="4" t="str">
        <f t="shared" si="2"/>
        <v>Poulet fermier</v>
      </c>
      <c r="AD103" s="2">
        <f t="shared" si="3"/>
        <v>103</v>
      </c>
    </row>
    <row r="104" spans="1:30" ht="12.75">
      <c r="A104" s="11" t="s">
        <v>159</v>
      </c>
      <c r="B104" s="2" t="s">
        <v>35</v>
      </c>
      <c r="C104" s="2">
        <v>15900</v>
      </c>
      <c r="D104" s="2">
        <v>0.69</v>
      </c>
      <c r="E104" s="4"/>
      <c r="F104" s="4"/>
      <c r="G104" s="4"/>
      <c r="H104" s="4"/>
      <c r="I104" s="4"/>
      <c r="J104" s="4"/>
      <c r="K104" s="4"/>
      <c r="L104" s="4"/>
      <c r="M104" s="4"/>
      <c r="N104" s="4"/>
      <c r="O104" s="4"/>
      <c r="P104" s="4"/>
      <c r="Q104" s="3">
        <v>230</v>
      </c>
      <c r="R104" s="3">
        <v>128</v>
      </c>
      <c r="S104" s="3"/>
      <c r="T104" s="3">
        <v>77</v>
      </c>
      <c r="U104" s="3">
        <v>52</v>
      </c>
      <c r="V104" s="3">
        <v>80</v>
      </c>
      <c r="W104" s="3">
        <v>53</v>
      </c>
      <c r="X104" s="3">
        <v>44</v>
      </c>
      <c r="Y104" s="10">
        <v>12</v>
      </c>
      <c r="Z104" s="4">
        <v>19</v>
      </c>
      <c r="AA104" s="4">
        <v>11</v>
      </c>
      <c r="AB104" s="4">
        <v>0</v>
      </c>
      <c r="AC104" s="4" t="str">
        <f t="shared" si="2"/>
        <v>Veau</v>
      </c>
      <c r="AD104" s="2">
        <f t="shared" si="3"/>
        <v>104</v>
      </c>
    </row>
    <row r="105" spans="17:24" ht="12.75">
      <c r="Q105" s="3"/>
      <c r="R105" s="3"/>
      <c r="S105" s="3"/>
      <c r="T105" s="3"/>
      <c r="U105" s="3"/>
      <c r="V105" s="3"/>
      <c r="W105" s="3"/>
      <c r="X105" s="3"/>
    </row>
    <row r="106" ht="12.75"/>
  </sheetData>
  <sheetProtection/>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10"/>
  <dimension ref="B1:V30"/>
  <sheetViews>
    <sheetView zoomScalePageLayoutView="0" workbookViewId="0" topLeftCell="I1">
      <selection activeCell="P15" sqref="P15"/>
    </sheetView>
  </sheetViews>
  <sheetFormatPr defaultColWidth="11.421875" defaultRowHeight="12.75"/>
  <cols>
    <col min="5" max="5" width="8.8515625" style="0" customWidth="1"/>
    <col min="6" max="6" width="15.7109375" style="0" customWidth="1"/>
    <col min="7" max="7" width="21.28125" style="0" customWidth="1"/>
    <col min="8" max="8" width="8.7109375" style="7" customWidth="1"/>
    <col min="12" max="12" width="8.421875" style="0" customWidth="1"/>
    <col min="15" max="15" width="23.7109375" style="0" customWidth="1"/>
    <col min="22" max="22" width="24.00390625" style="0" customWidth="1"/>
  </cols>
  <sheetData>
    <row r="1" spans="2:15" s="1" customFormat="1" ht="12.75">
      <c r="B1" s="1" t="s">
        <v>213</v>
      </c>
      <c r="C1" s="1" t="s">
        <v>181</v>
      </c>
      <c r="D1" s="1" t="s">
        <v>130</v>
      </c>
      <c r="F1" s="1" t="s">
        <v>131</v>
      </c>
      <c r="H1" s="6"/>
      <c r="I1" s="1" t="s">
        <v>10</v>
      </c>
      <c r="K1" s="1" t="s">
        <v>133</v>
      </c>
      <c r="M1" s="1" t="s">
        <v>46</v>
      </c>
      <c r="O1" s="1" t="s">
        <v>168</v>
      </c>
    </row>
    <row r="2" spans="8:21" ht="12.75">
      <c r="H2" s="8"/>
      <c r="P2" s="12" t="s">
        <v>184</v>
      </c>
      <c r="U2" s="12"/>
    </row>
    <row r="3" spans="2:20" ht="12.75">
      <c r="B3" t="s">
        <v>215</v>
      </c>
      <c r="C3" s="12" t="s">
        <v>182</v>
      </c>
      <c r="D3" t="s">
        <v>123</v>
      </c>
      <c r="F3" s="12" t="s">
        <v>134</v>
      </c>
      <c r="H3" s="9"/>
      <c r="I3" t="s">
        <v>107</v>
      </c>
      <c r="J3" t="s">
        <v>11</v>
      </c>
      <c r="K3" t="s">
        <v>7</v>
      </c>
      <c r="M3" t="s">
        <v>24</v>
      </c>
      <c r="O3" s="12" t="s">
        <v>206</v>
      </c>
      <c r="P3" s="12">
        <v>0</v>
      </c>
      <c r="S3" t="s">
        <v>176</v>
      </c>
      <c r="T3" t="s">
        <v>177</v>
      </c>
    </row>
    <row r="4" spans="2:20" ht="12.75">
      <c r="B4" t="s">
        <v>216</v>
      </c>
      <c r="C4" s="12" t="s">
        <v>183</v>
      </c>
      <c r="D4" t="s">
        <v>129</v>
      </c>
      <c r="F4" s="12" t="s">
        <v>135</v>
      </c>
      <c r="I4" t="s">
        <v>108</v>
      </c>
      <c r="J4" t="s">
        <v>12</v>
      </c>
      <c r="K4" t="s">
        <v>29</v>
      </c>
      <c r="M4" t="s">
        <v>25</v>
      </c>
      <c r="O4" s="13" t="s">
        <v>233</v>
      </c>
      <c r="P4">
        <v>0.7699769233615222</v>
      </c>
      <c r="S4" s="12" t="s">
        <v>193</v>
      </c>
      <c r="T4" s="12" t="s">
        <v>193</v>
      </c>
    </row>
    <row r="5" spans="3:20" ht="12.75">
      <c r="C5" s="12" t="s">
        <v>212</v>
      </c>
      <c r="D5" t="s">
        <v>125</v>
      </c>
      <c r="F5" s="12" t="s">
        <v>127</v>
      </c>
      <c r="I5" t="s">
        <v>109</v>
      </c>
      <c r="J5" t="s">
        <v>13</v>
      </c>
      <c r="M5" t="s">
        <v>26</v>
      </c>
      <c r="O5" s="13" t="s">
        <v>234</v>
      </c>
      <c r="P5">
        <v>0.6721898324524311</v>
      </c>
      <c r="S5" s="12" t="s">
        <v>194</v>
      </c>
      <c r="T5" s="12" t="s">
        <v>194</v>
      </c>
    </row>
    <row r="6" spans="4:22" ht="12.75">
      <c r="D6" t="s">
        <v>124</v>
      </c>
      <c r="F6" s="12" t="s">
        <v>128</v>
      </c>
      <c r="I6" t="s">
        <v>110</v>
      </c>
      <c r="J6" t="s">
        <v>14</v>
      </c>
      <c r="O6" s="13" t="s">
        <v>235</v>
      </c>
      <c r="P6">
        <v>0.5024935899275143</v>
      </c>
      <c r="S6" s="12"/>
      <c r="T6" s="12"/>
      <c r="V6" s="12" t="s">
        <v>196</v>
      </c>
    </row>
    <row r="7" spans="4:22" ht="12.75">
      <c r="D7" t="s">
        <v>126</v>
      </c>
      <c r="I7" t="s">
        <v>111</v>
      </c>
      <c r="J7" t="s">
        <v>15</v>
      </c>
      <c r="O7" s="13" t="s">
        <v>236</v>
      </c>
      <c r="P7">
        <v>0.45035869782543037</v>
      </c>
      <c r="R7" s="12" t="s">
        <v>195</v>
      </c>
      <c r="S7">
        <v>290</v>
      </c>
      <c r="T7">
        <v>290</v>
      </c>
      <c r="V7" s="12" t="s">
        <v>197</v>
      </c>
    </row>
    <row r="8" spans="9:20" ht="12.75">
      <c r="I8" t="s">
        <v>112</v>
      </c>
      <c r="J8" t="s">
        <v>16</v>
      </c>
      <c r="O8" s="13" t="s">
        <v>221</v>
      </c>
      <c r="P8">
        <v>0.4924053420689453</v>
      </c>
      <c r="R8" t="s">
        <v>178</v>
      </c>
      <c r="S8">
        <v>2680</v>
      </c>
      <c r="T8">
        <v>140</v>
      </c>
    </row>
    <row r="9" spans="9:20" ht="12.75">
      <c r="I9" t="s">
        <v>113</v>
      </c>
      <c r="J9" t="s">
        <v>17</v>
      </c>
      <c r="O9" s="13" t="s">
        <v>222</v>
      </c>
      <c r="P9">
        <v>0.33635533289288233</v>
      </c>
      <c r="R9" t="s">
        <v>217</v>
      </c>
      <c r="S9">
        <v>280</v>
      </c>
      <c r="T9">
        <v>165</v>
      </c>
    </row>
    <row r="10" spans="9:20" ht="12.75">
      <c r="I10" t="s">
        <v>114</v>
      </c>
      <c r="J10" t="s">
        <v>18</v>
      </c>
      <c r="O10" s="13" t="s">
        <v>223</v>
      </c>
      <c r="P10">
        <v>0.3274118620004028</v>
      </c>
      <c r="R10" t="s">
        <v>218</v>
      </c>
      <c r="S10">
        <v>650</v>
      </c>
      <c r="T10">
        <v>55</v>
      </c>
    </row>
    <row r="11" spans="9:20" ht="12.75">
      <c r="I11" t="s">
        <v>115</v>
      </c>
      <c r="J11" t="s">
        <v>19</v>
      </c>
      <c r="O11" s="13" t="s">
        <v>224</v>
      </c>
      <c r="P11">
        <v>0.2816795789610656</v>
      </c>
      <c r="R11" t="s">
        <v>219</v>
      </c>
      <c r="S11">
        <v>470</v>
      </c>
      <c r="T11">
        <v>172.5</v>
      </c>
    </row>
    <row r="12" spans="9:16" ht="12.75">
      <c r="I12" t="s">
        <v>116</v>
      </c>
      <c r="J12" t="s">
        <v>20</v>
      </c>
      <c r="O12" s="13" t="s">
        <v>225</v>
      </c>
      <c r="P12">
        <v>0.19177204262757291</v>
      </c>
    </row>
    <row r="13" spans="9:16" ht="12.75">
      <c r="I13" t="s">
        <v>117</v>
      </c>
      <c r="J13" t="s">
        <v>21</v>
      </c>
      <c r="O13" s="13" t="s">
        <v>226</v>
      </c>
      <c r="P13">
        <v>0.14325956138392645</v>
      </c>
    </row>
    <row r="14" spans="9:16" ht="12.75">
      <c r="I14" t="s">
        <v>118</v>
      </c>
      <c r="J14" t="s">
        <v>22</v>
      </c>
      <c r="O14" s="13" t="s">
        <v>227</v>
      </c>
      <c r="P14">
        <v>0.07394791868675703</v>
      </c>
    </row>
    <row r="15" spans="15:16" ht="12.75">
      <c r="O15" s="13" t="s">
        <v>228</v>
      </c>
      <c r="P15">
        <v>0.07051082333050987</v>
      </c>
    </row>
    <row r="16" spans="15:16" ht="12.75">
      <c r="O16" s="13" t="s">
        <v>229</v>
      </c>
      <c r="P16">
        <v>0.0632985580890483</v>
      </c>
    </row>
    <row r="17" spans="15:16" ht="12.75">
      <c r="O17" s="13" t="s">
        <v>169</v>
      </c>
      <c r="P17">
        <v>0.029018805846356906</v>
      </c>
    </row>
    <row r="18" spans="15:16" ht="12.75">
      <c r="O18" s="14" t="s">
        <v>230</v>
      </c>
      <c r="P18">
        <v>0.004761655071481774</v>
      </c>
    </row>
    <row r="19" spans="15:16" ht="12.75">
      <c r="O19" s="15" t="s">
        <v>231</v>
      </c>
      <c r="P19">
        <v>0.00185</v>
      </c>
    </row>
    <row r="20" spans="15:16" ht="12.75">
      <c r="O20" s="13" t="s">
        <v>170</v>
      </c>
      <c r="P20">
        <v>0.5036665549363155</v>
      </c>
    </row>
    <row r="21" spans="15:16" ht="12.75">
      <c r="O21" s="13" t="s">
        <v>171</v>
      </c>
      <c r="P21">
        <v>0.318903583933948</v>
      </c>
    </row>
    <row r="22" spans="15:16" ht="12.75">
      <c r="O22" s="13" t="s">
        <v>172</v>
      </c>
      <c r="P22">
        <v>0.16400307010623844</v>
      </c>
    </row>
    <row r="23" spans="15:16" ht="12.75">
      <c r="O23" s="13" t="s">
        <v>232</v>
      </c>
      <c r="P23">
        <v>0.010222768586740465</v>
      </c>
    </row>
    <row r="27" ht="12.75">
      <c r="Q27" s="18"/>
    </row>
    <row r="28" spans="15:16" ht="12.75">
      <c r="O28" s="17"/>
      <c r="P28" s="17"/>
    </row>
    <row r="30" ht="12.75">
      <c r="P30" s="16"/>
    </row>
  </sheetData>
  <sheetProtection password="9867" sheet="1"/>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1">
    <pageSetUpPr fitToPage="1"/>
  </sheetPr>
  <dimension ref="A1:AA76"/>
  <sheetViews>
    <sheetView tabSelected="1" zoomScale="85" zoomScaleNormal="85" zoomScalePageLayoutView="0" workbookViewId="0" topLeftCell="A1">
      <pane ySplit="12" topLeftCell="A15" activePane="bottomLeft" state="frozen"/>
      <selection pane="topLeft" activeCell="A1" sqref="A1"/>
      <selection pane="bottomLeft" activeCell="B9" sqref="B9:C9"/>
    </sheetView>
  </sheetViews>
  <sheetFormatPr defaultColWidth="11.421875" defaultRowHeight="12.75"/>
  <cols>
    <col min="1" max="1" width="29.8515625" style="0" customWidth="1"/>
    <col min="2" max="2" width="13.00390625" style="0" customWidth="1"/>
    <col min="3" max="3" width="13.7109375" style="0" customWidth="1"/>
    <col min="4" max="4" width="13.421875" style="0" customWidth="1"/>
    <col min="5" max="5" width="33.00390625" style="0" customWidth="1"/>
    <col min="6" max="6" width="33.57421875" style="0" customWidth="1"/>
    <col min="7" max="7" width="13.00390625" style="0" customWidth="1"/>
    <col min="8" max="8" width="23.28125" style="0" customWidth="1"/>
    <col min="9" max="9" width="15.421875" style="0" customWidth="1"/>
    <col min="10" max="10" width="17.28125" style="0" customWidth="1"/>
    <col min="11" max="12" width="12.8515625" style="0" customWidth="1"/>
    <col min="13" max="14" width="12.00390625" style="0" customWidth="1"/>
    <col min="15" max="15" width="8.8515625" style="0" customWidth="1"/>
    <col min="16" max="16" width="15.00390625" style="0" customWidth="1"/>
    <col min="17" max="17" width="9.421875" style="0" customWidth="1"/>
    <col min="18" max="18" width="11.7109375" style="0" customWidth="1"/>
    <col min="19" max="19" width="20.00390625" style="45" customWidth="1"/>
    <col min="20" max="20" width="16.140625" style="0" customWidth="1"/>
    <col min="21" max="21" width="13.140625" style="0" customWidth="1"/>
    <col min="22" max="22" width="16.57421875" style="0" customWidth="1"/>
    <col min="23" max="23" width="11.00390625" style="0" customWidth="1"/>
  </cols>
  <sheetData>
    <row r="1" spans="1:3" ht="27">
      <c r="A1" s="72" t="s">
        <v>207</v>
      </c>
      <c r="B1" s="72"/>
      <c r="C1" s="72"/>
    </row>
    <row r="2" spans="1:19" s="64" customFormat="1" ht="12.75">
      <c r="A2" s="64" t="s">
        <v>249</v>
      </c>
      <c r="S2" s="65"/>
    </row>
    <row r="3" spans="1:4" ht="15">
      <c r="A3" s="44" t="s">
        <v>208</v>
      </c>
      <c r="B3" s="67"/>
      <c r="C3" s="67"/>
      <c r="D3" s="43"/>
    </row>
    <row r="4" spans="1:4" ht="15">
      <c r="A4" s="44" t="s">
        <v>209</v>
      </c>
      <c r="B4" s="67"/>
      <c r="C4" s="67"/>
      <c r="D4" s="43"/>
    </row>
    <row r="5" spans="1:13" ht="15">
      <c r="A5" s="44" t="s">
        <v>238</v>
      </c>
      <c r="B5" s="67"/>
      <c r="C5" s="67"/>
      <c r="D5" s="43"/>
      <c r="M5" s="31"/>
    </row>
    <row r="6" spans="1:4" ht="6" customHeight="1">
      <c r="A6" s="43"/>
      <c r="B6" s="43"/>
      <c r="C6" s="43"/>
      <c r="D6" s="43"/>
    </row>
    <row r="7" spans="1:5" ht="14.25">
      <c r="A7" s="56" t="s">
        <v>240</v>
      </c>
      <c r="B7" s="68">
        <f>(SUM(J14:J519)+SUM(K14:K519)+SUM(L14:L519)+SUM(M14:M519)+SUM(N14:N519)+SUM(O14:O519))/1000</f>
        <v>4.137439935893694</v>
      </c>
      <c r="C7" s="73"/>
      <c r="D7" s="43" t="s">
        <v>210</v>
      </c>
      <c r="E7" s="59">
        <f>B7/B10</f>
        <v>1</v>
      </c>
    </row>
    <row r="8" spans="1:5" ht="14.25">
      <c r="A8" s="56" t="s">
        <v>241</v>
      </c>
      <c r="B8" s="68">
        <f>R14/1000</f>
        <v>0</v>
      </c>
      <c r="C8" s="68"/>
      <c r="D8" s="43" t="s">
        <v>210</v>
      </c>
      <c r="E8" s="59">
        <f>B8/B10</f>
        <v>0</v>
      </c>
    </row>
    <row r="9" spans="1:5" ht="15" thickBot="1">
      <c r="A9" s="56" t="s">
        <v>242</v>
      </c>
      <c r="B9" s="68">
        <f>W14/1000</f>
        <v>0</v>
      </c>
      <c r="C9" s="68"/>
      <c r="D9" s="43" t="s">
        <v>210</v>
      </c>
      <c r="E9" s="59">
        <f>B9/B10</f>
        <v>0</v>
      </c>
    </row>
    <row r="10" spans="1:4" ht="15.75" thickBot="1">
      <c r="A10" s="58" t="s">
        <v>243</v>
      </c>
      <c r="B10" s="69">
        <f>B7+B8+B9</f>
        <v>4.137439935893694</v>
      </c>
      <c r="C10" s="69"/>
      <c r="D10" s="57" t="s">
        <v>210</v>
      </c>
    </row>
    <row r="11" spans="1:23" ht="36" customHeight="1" thickBot="1">
      <c r="A11" s="70"/>
      <c r="B11" s="70"/>
      <c r="F11" s="71" t="s">
        <v>185</v>
      </c>
      <c r="G11" s="71"/>
      <c r="J11" s="74" t="s">
        <v>192</v>
      </c>
      <c r="K11" s="74"/>
      <c r="L11" s="74"/>
      <c r="M11" s="74"/>
      <c r="N11" s="74"/>
      <c r="P11" s="66" t="s">
        <v>245</v>
      </c>
      <c r="Q11" s="66"/>
      <c r="R11" s="66"/>
      <c r="S11" s="48" t="s">
        <v>239</v>
      </c>
      <c r="T11" s="48"/>
      <c r="U11" s="48"/>
      <c r="V11" s="48"/>
      <c r="W11" s="21"/>
    </row>
    <row r="12" spans="1:24" s="26" customFormat="1" ht="36.75" customHeight="1">
      <c r="A12" s="22" t="s">
        <v>138</v>
      </c>
      <c r="B12" s="22" t="s">
        <v>163</v>
      </c>
      <c r="C12" s="22" t="s">
        <v>130</v>
      </c>
      <c r="D12" s="22" t="s">
        <v>198</v>
      </c>
      <c r="E12" s="22" t="s">
        <v>165</v>
      </c>
      <c r="F12" s="49" t="s">
        <v>166</v>
      </c>
      <c r="G12" s="49" t="s">
        <v>167</v>
      </c>
      <c r="H12" s="22" t="s">
        <v>164</v>
      </c>
      <c r="I12" s="22" t="s">
        <v>30</v>
      </c>
      <c r="J12" s="39" t="s">
        <v>180</v>
      </c>
      <c r="K12" s="23" t="s">
        <v>188</v>
      </c>
      <c r="L12" s="23" t="s">
        <v>191</v>
      </c>
      <c r="M12" s="23" t="s">
        <v>199</v>
      </c>
      <c r="N12" s="23" t="s">
        <v>189</v>
      </c>
      <c r="O12" s="23" t="s">
        <v>173</v>
      </c>
      <c r="P12" s="24" t="s">
        <v>174</v>
      </c>
      <c r="Q12" s="24" t="s">
        <v>175</v>
      </c>
      <c r="R12" s="23" t="s">
        <v>244</v>
      </c>
      <c r="S12" s="46" t="s">
        <v>214</v>
      </c>
      <c r="T12" s="24" t="s">
        <v>246</v>
      </c>
      <c r="U12" s="52" t="s">
        <v>247</v>
      </c>
      <c r="V12" s="52" t="s">
        <v>248</v>
      </c>
      <c r="W12" s="24" t="s">
        <v>220</v>
      </c>
      <c r="X12" s="25"/>
    </row>
    <row r="13" spans="1:24" s="26" customFormat="1" ht="16.5" customHeight="1">
      <c r="A13" s="35" t="s">
        <v>186</v>
      </c>
      <c r="B13" s="32"/>
      <c r="C13" s="32"/>
      <c r="D13" s="32"/>
      <c r="E13" s="32"/>
      <c r="F13" s="32"/>
      <c r="G13" s="32"/>
      <c r="H13" s="32"/>
      <c r="I13" s="32"/>
      <c r="J13" s="40"/>
      <c r="K13" s="33"/>
      <c r="L13" s="33"/>
      <c r="M13" s="33"/>
      <c r="N13" s="33"/>
      <c r="O13" s="33"/>
      <c r="P13" s="34"/>
      <c r="Q13" s="34"/>
      <c r="R13" s="34"/>
      <c r="S13" s="47"/>
      <c r="T13" s="34"/>
      <c r="U13" s="34"/>
      <c r="V13" s="34"/>
      <c r="W13" s="34"/>
      <c r="X13" s="25"/>
    </row>
    <row r="14" spans="1:25" ht="19.5" customHeight="1">
      <c r="A14" s="11" t="s">
        <v>99</v>
      </c>
      <c r="B14" s="19">
        <v>0.5</v>
      </c>
      <c r="C14" s="19" t="s">
        <v>126</v>
      </c>
      <c r="D14" s="19" t="s">
        <v>182</v>
      </c>
      <c r="E14" s="19" t="s">
        <v>135</v>
      </c>
      <c r="F14" s="50" t="s">
        <v>223</v>
      </c>
      <c r="G14" s="50">
        <v>500</v>
      </c>
      <c r="H14" s="19" t="b">
        <v>0</v>
      </c>
      <c r="I14" s="19" t="s">
        <v>29</v>
      </c>
      <c r="J14" s="38">
        <f>((VLOOKUP($A14,Ingredients!$B$5:$C$104,2,FALSE))*(44/12))*B14</f>
        <v>36.666666666666664</v>
      </c>
      <c r="K14" s="30">
        <f>(IF($D14="De saison",0,IF($D14="Produit exotique",0,IF($D14="Hors saison",2676.66,0))))*$B14</f>
        <v>0</v>
      </c>
      <c r="L14" s="31">
        <f aca="true" ca="1" t="shared" si="0" ref="L14:L21">IF(C14&lt;&gt;"",IF($C14="Réfrigéré",INDIRECT("Ingredients!T"&amp;$Y14),IF($C14="Surgelé",INDIRECT("Ingredients!Q"&amp;$Y14),IF($C14="Conserve",INDIRECT("Ingredients!R"&amp;$Y14),IF($C14="Sec",INDIRECT("Ingredients!S"&amp;$Y14),"0")))),"")*(44/12)*$B14</f>
        <v>42.166666666666664</v>
      </c>
      <c r="M14" s="31">
        <f ca="1">(IF(F14="",(IF(E14="Importé (Europe et Méditerranée)",INDIRECT("Aliments!W"&amp;$Y14),IF(E14="Importé (hors Europe et Méditerranée)",INDIRECT("Aliments!V"&amp;$Y14),IF(E14="Production nationale",INDIRECT("Aliments!X"&amp;$Y14),INDIRECT("Aliments!y"&amp;$Y14)))))*$B14,VLOOKUP($F14,Catégories!$O$4:$P$23,2,FALSE)*$B14*$G14))*44/12</f>
        <v>300.1275401670359</v>
      </c>
      <c r="N14" s="30">
        <f aca="true" t="shared" si="1" ref="N14:N21">(IF($I14="Peu élaboré",0,IF($I14="Produit travaillé",190.67,0)))*$B14</f>
        <v>95.335</v>
      </c>
      <c r="O14" s="30">
        <f>-(IF($H14=TRUE,VLOOKUP($A14,Ingredients!$B$5:$D$104,3,),0))*J14</f>
        <v>0</v>
      </c>
      <c r="P14" s="19" t="s">
        <v>223</v>
      </c>
      <c r="Q14" s="19"/>
      <c r="R14" s="29">
        <f>((VLOOKUP($P14,Catégories!$O$3:$P$23,2,FALSE)*$B74*$Q14)*44/12)</f>
        <v>0</v>
      </c>
      <c r="S14" s="5" t="s">
        <v>215</v>
      </c>
      <c r="T14" s="28"/>
      <c r="U14" s="51" t="s">
        <v>197</v>
      </c>
      <c r="V14" s="62"/>
      <c r="W14" s="29">
        <f>IF($S14="Vrac",0,(((IF($U14="OUI",VLOOKUP($T14,Catégories!$R$7:$T$11,3,FALSE),VLOOKUP($T14,Catégories!$R$7:$T$11,2,FALSE)))*(IF($V14=0,(B74*0.1),B74*$V14))*(44/12))))</f>
        <v>0</v>
      </c>
      <c r="Y14" s="63">
        <f>VLOOKUP($A14,Ingredients!$AC$5:$AD$104,2,FALSE)</f>
        <v>74</v>
      </c>
    </row>
    <row r="15" spans="1:25" ht="19.5" customHeight="1">
      <c r="A15" s="11" t="s">
        <v>79</v>
      </c>
      <c r="B15" s="19">
        <v>0.5</v>
      </c>
      <c r="C15" s="19" t="s">
        <v>123</v>
      </c>
      <c r="D15" s="19" t="s">
        <v>182</v>
      </c>
      <c r="E15" s="19" t="s">
        <v>127</v>
      </c>
      <c r="F15" s="50" t="s">
        <v>223</v>
      </c>
      <c r="G15" s="50">
        <v>200</v>
      </c>
      <c r="H15" s="19" t="b">
        <v>0</v>
      </c>
      <c r="I15" s="19" t="s">
        <v>29</v>
      </c>
      <c r="J15" s="38">
        <f>((VLOOKUP($A15,Ingredients!$B$5:$C$104,2,FALSE))*(44/12))*B15</f>
        <v>58.666666666666664</v>
      </c>
      <c r="K15" s="30">
        <f aca="true" t="shared" si="2" ref="K15:K21">(IF($D15="De saison",0,IF($D15="Produit exotique",0,IF($D15="Hors saison",2566.66,0))))*$B15</f>
        <v>0</v>
      </c>
      <c r="L15" s="31">
        <f ca="1" t="shared" si="0"/>
        <v>0</v>
      </c>
      <c r="M15" s="31">
        <f ca="1">(IF(F15="",(IF(E15="Importé (Europe et Méditerranée)",INDIRECT("Aliments!W"&amp;$Y15),IF(E15="Importé (hors Europe et Méditerranée)",INDIRECT("Aliments!V"&amp;$Y15),IF(E15="Production nationale",INDIRECT("Aliments!X"&amp;$Y15),INDIRECT("Aliments!y"&amp;$Y15)))))*$B15,VLOOKUP($F15,Catégories!$O$4:$P$23,2,FALSE)*$B15*$G15))*44/12</f>
        <v>120.05101606681437</v>
      </c>
      <c r="N15" s="30">
        <f t="shared" si="1"/>
        <v>95.335</v>
      </c>
      <c r="O15" s="60">
        <f>-(IF($H15=TRUE,VLOOKUP($A15,Ingredients!$B$5:$D$104,3,),0))*J15</f>
        <v>0</v>
      </c>
      <c r="P15" s="61"/>
      <c r="Q15" s="61"/>
      <c r="R15" s="54"/>
      <c r="S15" s="54"/>
      <c r="T15" s="55"/>
      <c r="U15" s="55"/>
      <c r="V15" s="55"/>
      <c r="W15" s="54"/>
      <c r="Y15" s="63">
        <f>VLOOKUP($A15,Ingredients!$AC$5:$AD$104,2,FALSE)</f>
        <v>47</v>
      </c>
    </row>
    <row r="16" spans="1:25" ht="19.5" customHeight="1">
      <c r="A16" s="11" t="s">
        <v>97</v>
      </c>
      <c r="B16" s="19">
        <v>1</v>
      </c>
      <c r="C16" s="19" t="s">
        <v>129</v>
      </c>
      <c r="D16" s="19" t="s">
        <v>183</v>
      </c>
      <c r="E16" s="19" t="s">
        <v>128</v>
      </c>
      <c r="F16" s="50" t="s">
        <v>229</v>
      </c>
      <c r="G16" s="50">
        <v>1000</v>
      </c>
      <c r="H16" s="19" t="b">
        <v>0</v>
      </c>
      <c r="I16" s="19" t="s">
        <v>29</v>
      </c>
      <c r="J16" s="38">
        <f>((VLOOKUP($A16,Ingredients!$B$5:$C$104,2,FALSE))*(44/12))*B16</f>
        <v>117.33333333333333</v>
      </c>
      <c r="K16" s="30">
        <f t="shared" si="2"/>
        <v>2566.66</v>
      </c>
      <c r="L16" s="31">
        <f ca="1" t="shared" si="0"/>
        <v>282.3333333333333</v>
      </c>
      <c r="M16" s="31">
        <f ca="1">(IF(F16="",(IF(E16="Importé (Europe et Méditerranée)",INDIRECT("Aliments!W"&amp;$Y16),IF(E16="Importé (hors Europe et Méditerranée)",INDIRECT("Aliments!V"&amp;$Y16),IF(E16="Production nationale",INDIRECT("Aliments!X"&amp;$Y16),INDIRECT("Aliments!y"&amp;$Y16)))))*$B16,VLOOKUP($F16,Catégories!$O$4:$P$23,2,FALSE)*$B16*$G16))*44/12</f>
        <v>232.09471299317707</v>
      </c>
      <c r="N16" s="30">
        <f t="shared" si="1"/>
        <v>190.67</v>
      </c>
      <c r="O16" s="60">
        <f>-(IF($H16=TRUE,VLOOKUP($A16,Ingredients!$B$5:$D$104,3,),0))*J16</f>
        <v>0</v>
      </c>
      <c r="P16" s="61"/>
      <c r="Q16" s="61"/>
      <c r="R16" s="54"/>
      <c r="S16" s="54"/>
      <c r="T16" s="55"/>
      <c r="U16" s="55"/>
      <c r="V16" s="55"/>
      <c r="W16" s="54"/>
      <c r="Y16" s="63">
        <f>VLOOKUP($A16,Ingredients!$AC$5:$AD$104,2,FALSE)</f>
        <v>71</v>
      </c>
    </row>
    <row r="17" spans="1:25" ht="19.5" customHeight="1">
      <c r="A17" s="11" t="s">
        <v>78</v>
      </c>
      <c r="B17" s="19"/>
      <c r="C17" s="19" t="s">
        <v>125</v>
      </c>
      <c r="D17" s="19" t="s">
        <v>183</v>
      </c>
      <c r="E17" s="19" t="s">
        <v>127</v>
      </c>
      <c r="F17" s="50"/>
      <c r="G17" s="50"/>
      <c r="H17" s="19" t="b">
        <v>0</v>
      </c>
      <c r="I17" s="19" t="s">
        <v>29</v>
      </c>
      <c r="J17" s="38">
        <f>((VLOOKUP($A17,Ingredients!$B$5:$C$104,2,FALSE))*(44/12))*B17</f>
        <v>0</v>
      </c>
      <c r="K17" s="30">
        <f t="shared" si="2"/>
        <v>0</v>
      </c>
      <c r="L17" s="31">
        <f ca="1" t="shared" si="0"/>
        <v>0</v>
      </c>
      <c r="M17" s="31">
        <f ca="1">(IF(F17="",(IF(E17="Importé (Europe et Méditerranée)",INDIRECT("Aliments!W"&amp;$Y17),IF(E17="Importé (hors Europe et Méditerranée)",INDIRECT("Aliments!V"&amp;$Y17),IF(E17="Production nationale",INDIRECT("Aliments!X"&amp;$Y17),INDIRECT("Aliments!y"&amp;$Y17)))))*$B17,VLOOKUP($F17,Catégories!$O$4:$P$23,2,FALSE)*$B17*$G17))*44/12</f>
        <v>0</v>
      </c>
      <c r="N17" s="30">
        <f t="shared" si="1"/>
        <v>0</v>
      </c>
      <c r="O17" s="60">
        <f>-(IF($H17=TRUE,VLOOKUP($A17,Ingredients!$B$5:$D$104,3,),0))*J17</f>
        <v>0</v>
      </c>
      <c r="P17" s="61"/>
      <c r="Q17" s="61"/>
      <c r="R17" s="54"/>
      <c r="S17" s="54"/>
      <c r="T17" s="55"/>
      <c r="U17" s="55"/>
      <c r="V17" s="55"/>
      <c r="W17" s="54"/>
      <c r="Y17" s="63">
        <f>VLOOKUP($A17,Ingredients!$AC$5:$AD$104,2,FALSE)</f>
        <v>46</v>
      </c>
    </row>
    <row r="18" spans="1:25" ht="19.5" customHeight="1">
      <c r="A18" s="11" t="s">
        <v>78</v>
      </c>
      <c r="B18" s="19"/>
      <c r="C18" s="19" t="s">
        <v>125</v>
      </c>
      <c r="D18" s="19" t="s">
        <v>183</v>
      </c>
      <c r="E18" s="19" t="s">
        <v>127</v>
      </c>
      <c r="F18" s="50"/>
      <c r="G18" s="50"/>
      <c r="H18" s="19" t="b">
        <v>0</v>
      </c>
      <c r="I18" s="19" t="s">
        <v>29</v>
      </c>
      <c r="J18" s="38">
        <f>((VLOOKUP($A18,Ingredients!$B$5:$C$104,2,FALSE))*(44/12))*B18</f>
        <v>0</v>
      </c>
      <c r="K18" s="30">
        <f t="shared" si="2"/>
        <v>0</v>
      </c>
      <c r="L18" s="31">
        <f ca="1" t="shared" si="0"/>
        <v>0</v>
      </c>
      <c r="M18" s="31">
        <f ca="1">(IF(F18="",(IF(E18="Importé (Europe et Méditerranée)",INDIRECT("Aliments!W"&amp;$Y18),IF(E18="Importé (hors Europe et Méditerranée)",INDIRECT("Aliments!V"&amp;$Y18),IF(E18="Production nationale",INDIRECT("Aliments!X"&amp;$Y18),INDIRECT("Aliments!y"&amp;$Y18)))))*$B18,VLOOKUP($F18,Catégories!$O$4:$P$23,2,FALSE)*$B18*$G18))*44/12</f>
        <v>0</v>
      </c>
      <c r="N18" s="30">
        <f t="shared" si="1"/>
        <v>0</v>
      </c>
      <c r="O18" s="60">
        <f>-(IF($H18=TRUE,VLOOKUP($A18,Ingredients!$B$5:$D$104,3,),0))*J18</f>
        <v>0</v>
      </c>
      <c r="P18" s="61"/>
      <c r="Q18" s="61"/>
      <c r="R18" s="54"/>
      <c r="S18" s="54"/>
      <c r="T18" s="55"/>
      <c r="U18" s="55"/>
      <c r="V18" s="55"/>
      <c r="W18" s="54"/>
      <c r="Y18" s="63">
        <f>VLOOKUP($A18,Ingredients!$AC$5:$AD$104,2,FALSE)</f>
        <v>46</v>
      </c>
    </row>
    <row r="19" spans="1:25" ht="19.5" customHeight="1">
      <c r="A19" s="11" t="s">
        <v>78</v>
      </c>
      <c r="B19" s="19"/>
      <c r="C19" s="19" t="s">
        <v>124</v>
      </c>
      <c r="D19" s="19" t="s">
        <v>183</v>
      </c>
      <c r="E19" s="19" t="s">
        <v>127</v>
      </c>
      <c r="F19" s="50"/>
      <c r="G19" s="50"/>
      <c r="H19" s="19" t="b">
        <v>0</v>
      </c>
      <c r="I19" s="19" t="s">
        <v>29</v>
      </c>
      <c r="J19" s="38">
        <f>((VLOOKUP($A19,Ingredients!$B$5:$C$104,2,FALSE))*(44/12))*B19</f>
        <v>0</v>
      </c>
      <c r="K19" s="30">
        <f t="shared" si="2"/>
        <v>0</v>
      </c>
      <c r="L19" s="31">
        <f ca="1" t="shared" si="0"/>
        <v>0</v>
      </c>
      <c r="M19" s="31">
        <f ca="1">(IF(F19="",(IF(E19="Importé (Europe et Méditerranée)",INDIRECT("Aliments!W"&amp;$Y19),IF(E19="Importé (hors Europe et Méditerranée)",INDIRECT("Aliments!V"&amp;$Y19),IF(E19="Production nationale",INDIRECT("Aliments!X"&amp;$Y19),INDIRECT("Aliments!y"&amp;$Y19)))))*$B19,VLOOKUP($F19,Catégories!$O$4:$P$23,2,FALSE)*$B19*$G19))*44/12</f>
        <v>0</v>
      </c>
      <c r="N19" s="30">
        <f t="shared" si="1"/>
        <v>0</v>
      </c>
      <c r="O19" s="60">
        <f>-(IF($H19=TRUE,VLOOKUP($A19,Ingredients!$B$5:$D$104,3,),0))*J19</f>
        <v>0</v>
      </c>
      <c r="P19" s="61"/>
      <c r="Q19" s="61"/>
      <c r="R19" s="54"/>
      <c r="S19" s="54"/>
      <c r="T19" s="55"/>
      <c r="U19" s="55"/>
      <c r="V19" s="55"/>
      <c r="W19" s="54"/>
      <c r="Y19" s="63">
        <f>VLOOKUP($A19,Ingredients!$AC$5:$AD$104,2,FALSE)</f>
        <v>46</v>
      </c>
    </row>
    <row r="20" spans="1:25" ht="19.5" customHeight="1">
      <c r="A20" s="11" t="s">
        <v>78</v>
      </c>
      <c r="B20" s="19"/>
      <c r="C20" s="19" t="s">
        <v>125</v>
      </c>
      <c r="D20" s="19" t="s">
        <v>183</v>
      </c>
      <c r="E20" s="19" t="s">
        <v>127</v>
      </c>
      <c r="F20" s="50"/>
      <c r="G20" s="50"/>
      <c r="H20" s="19" t="b">
        <v>0</v>
      </c>
      <c r="I20" s="19" t="s">
        <v>29</v>
      </c>
      <c r="J20" s="38">
        <f>((VLOOKUP($A20,Ingredients!$B$5:$C$104,2,FALSE))*(44/12))*B20</f>
        <v>0</v>
      </c>
      <c r="K20" s="30">
        <f t="shared" si="2"/>
        <v>0</v>
      </c>
      <c r="L20" s="31">
        <f ca="1" t="shared" si="0"/>
        <v>0</v>
      </c>
      <c r="M20" s="31">
        <f ca="1">(IF(F20="",(IF(E20="Importé (Europe et Méditerranée)",INDIRECT("Aliments!W"&amp;$Y20),IF(E20="Importé (hors Europe et Méditerranée)",INDIRECT("Aliments!V"&amp;$Y20),IF(E20="Production nationale",INDIRECT("Aliments!X"&amp;$Y20),INDIRECT("Aliments!y"&amp;$Y20)))))*$B20,VLOOKUP($F20,Catégories!$O$4:$P$23,2,FALSE)*$B20*$G20))*44/12</f>
        <v>0</v>
      </c>
      <c r="N20" s="30">
        <f t="shared" si="1"/>
        <v>0</v>
      </c>
      <c r="O20" s="60">
        <f>-(IF($H20=TRUE,VLOOKUP($A20,Ingredients!$B$5:$D$104,3,),0))*J20</f>
        <v>0</v>
      </c>
      <c r="P20" s="61"/>
      <c r="Q20" s="61"/>
      <c r="R20" s="54"/>
      <c r="S20" s="54"/>
      <c r="T20" s="55"/>
      <c r="U20" s="55"/>
      <c r="V20" s="55"/>
      <c r="W20" s="54"/>
      <c r="Y20" s="63">
        <f>VLOOKUP($A20,Ingredients!$AC$5:$AD$104,2,FALSE)</f>
        <v>46</v>
      </c>
    </row>
    <row r="21" spans="1:25" ht="19.5" customHeight="1">
      <c r="A21" s="11" t="s">
        <v>78</v>
      </c>
      <c r="B21" s="19"/>
      <c r="C21" s="19" t="s">
        <v>125</v>
      </c>
      <c r="D21" s="19" t="s">
        <v>183</v>
      </c>
      <c r="E21" s="19" t="s">
        <v>127</v>
      </c>
      <c r="F21" s="50"/>
      <c r="G21" s="50"/>
      <c r="H21" s="19" t="b">
        <v>0</v>
      </c>
      <c r="I21" s="19" t="s">
        <v>29</v>
      </c>
      <c r="J21" s="38">
        <f>((VLOOKUP($A21,Ingredients!$B$5:$C$104,2,FALSE))*(44/12))*B21</f>
        <v>0</v>
      </c>
      <c r="K21" s="30">
        <f t="shared" si="2"/>
        <v>0</v>
      </c>
      <c r="L21" s="31">
        <f ca="1" t="shared" si="0"/>
        <v>0</v>
      </c>
      <c r="M21" s="31">
        <f ca="1">(IF(F21="",(IF(E21="Importé (Europe et Méditerranée)",INDIRECT("Aliments!W"&amp;$Y21),IF(E21="Importé (hors Europe et Méditerranée)",INDIRECT("Aliments!V"&amp;$Y21),IF(E21="Production nationale",INDIRECT("Aliments!X"&amp;$Y21),INDIRECT("Aliments!y"&amp;$Y21)))))*$B21,VLOOKUP($F21,Catégories!$O$4:$P$23,2,FALSE)*$B21*$G21))*44/12</f>
        <v>0</v>
      </c>
      <c r="N21" s="30">
        <f t="shared" si="1"/>
        <v>0</v>
      </c>
      <c r="O21" s="60">
        <f>-(IF($H21=TRUE,VLOOKUP($A21,Ingredients!$B$5:$D$104,3,),0))*J21</f>
        <v>0</v>
      </c>
      <c r="P21" s="61"/>
      <c r="Q21" s="61"/>
      <c r="R21" s="54"/>
      <c r="S21" s="54"/>
      <c r="T21" s="55"/>
      <c r="U21" s="55"/>
      <c r="V21" s="55"/>
      <c r="W21" s="54"/>
      <c r="Y21" s="63">
        <f>VLOOKUP($A21,Ingredients!$AC$5:$AD$104,2,FALSE)</f>
        <v>46</v>
      </c>
    </row>
    <row r="22" spans="1:25" ht="19.5" customHeight="1">
      <c r="A22" s="2"/>
      <c r="B22" s="19"/>
      <c r="C22" s="19"/>
      <c r="D22" s="19"/>
      <c r="E22" s="19"/>
      <c r="F22" s="28"/>
      <c r="G22" s="28"/>
      <c r="H22" s="19"/>
      <c r="I22" s="19"/>
      <c r="J22" s="19"/>
      <c r="K22" s="19"/>
      <c r="L22" s="19"/>
      <c r="M22" s="19"/>
      <c r="N22" s="19"/>
      <c r="O22" s="41"/>
      <c r="P22" s="61"/>
      <c r="Q22" s="61"/>
      <c r="R22" s="55"/>
      <c r="S22" s="55"/>
      <c r="T22" s="55"/>
      <c r="U22" s="55"/>
      <c r="V22" s="55"/>
      <c r="W22" s="55"/>
      <c r="Y22" s="63" t="e">
        <f>VLOOKUP($A22,Ingredients!$AC$5:$AD$104,2,FALSE)</f>
        <v>#N/A</v>
      </c>
    </row>
    <row r="23" spans="1:25" ht="19.5" customHeight="1">
      <c r="A23" s="35" t="s">
        <v>187</v>
      </c>
      <c r="B23" s="19"/>
      <c r="C23" s="19"/>
      <c r="D23" s="19"/>
      <c r="E23" s="19"/>
      <c r="F23" s="28"/>
      <c r="G23" s="28"/>
      <c r="H23" s="19"/>
      <c r="I23" s="19"/>
      <c r="J23" s="19"/>
      <c r="K23" s="19"/>
      <c r="L23" s="19"/>
      <c r="M23" s="19"/>
      <c r="N23" s="19"/>
      <c r="O23" s="41"/>
      <c r="P23" s="61"/>
      <c r="Q23" s="61"/>
      <c r="R23" s="55"/>
      <c r="S23" s="55"/>
      <c r="T23" s="55"/>
      <c r="U23" s="55"/>
      <c r="V23" s="55"/>
      <c r="W23" s="55"/>
      <c r="Y23" s="63" t="e">
        <f>VLOOKUP($A23,Ingredients!$AC$5:$AD$104,2,FALSE)</f>
        <v>#N/A</v>
      </c>
    </row>
    <row r="24" spans="1:25" ht="19.5" customHeight="1">
      <c r="A24" s="2" t="s">
        <v>55</v>
      </c>
      <c r="B24" s="19"/>
      <c r="C24" s="19" t="s">
        <v>125</v>
      </c>
      <c r="D24" s="19" t="s">
        <v>183</v>
      </c>
      <c r="E24" s="19" t="s">
        <v>134</v>
      </c>
      <c r="F24" s="50"/>
      <c r="G24" s="51"/>
      <c r="H24" s="19" t="b">
        <v>0</v>
      </c>
      <c r="I24" s="19" t="s">
        <v>29</v>
      </c>
      <c r="J24" s="20">
        <f>((VLOOKUP($A24,Ingredients!$B$5:$C$104,2,FALSE))*(44/12))*B24</f>
        <v>0</v>
      </c>
      <c r="K24" s="30">
        <f>(IF($D24="De saison",0,IF($D24="Produit exotique",0,IF($D24="Hors saison",2566.66,0))))*$B24</f>
        <v>0</v>
      </c>
      <c r="L24" s="31">
        <f ca="1">IF(C24&lt;&gt;"",IF($C24="Réfrigéré",INDIRECT("Ingredients!T"&amp;$Y24),IF($C24="Surgelé",INDIRECT("Ingredients!Q"&amp;$Y24),IF($C24="Conserve",INDIRECT("Ingredients!R"&amp;$Y24),IF($C24="Sec",INDIRECT("Ingredients!S"&amp;$Y24),"0")))),"")*(44/12)*$B24</f>
        <v>0</v>
      </c>
      <c r="M24" s="31">
        <f ca="1">(IF(F24="",(IF(E24="Importé (Europe et Méditerranée)",INDIRECT("Aliments!W"&amp;$Y24),IF(E24="Importé (hors Europe et Méditerranée)",INDIRECT("Aliments!V"&amp;$Y24),IF(E24="Production nationale",INDIRECT("Aliments!X"&amp;$Y24),INDIRECT("Aliments!y"&amp;$Y24)))))*$B24,VLOOKUP($F24,Catégories!$O$4:$P$23,2,FALSE)*$B24*$G24))*44/12</f>
        <v>0</v>
      </c>
      <c r="N24" s="27">
        <f>(IF($I24="Peu élaboré",0,IF($I24="Produit travaillé",190.67,0)))*$B24</f>
        <v>0</v>
      </c>
      <c r="O24" s="60">
        <f>-(IF($H24=TRUE,VLOOKUP($A24,Ingredients!$B$5:$D$104,3,),0))*J24</f>
        <v>0</v>
      </c>
      <c r="P24" s="61"/>
      <c r="Q24" s="61"/>
      <c r="R24" s="54"/>
      <c r="S24" s="54"/>
      <c r="T24" s="55"/>
      <c r="U24" s="55"/>
      <c r="V24" s="55"/>
      <c r="W24" s="54"/>
      <c r="Y24" s="63">
        <f>VLOOKUP($A24,Ingredients!$AC$5:$AD$104,2,FALSE)</f>
        <v>21</v>
      </c>
    </row>
    <row r="25" spans="1:25" ht="19.5" customHeight="1">
      <c r="A25" s="2" t="s">
        <v>55</v>
      </c>
      <c r="B25" s="19"/>
      <c r="C25" s="19" t="s">
        <v>125</v>
      </c>
      <c r="D25" s="19" t="s">
        <v>183</v>
      </c>
      <c r="E25" s="19" t="s">
        <v>134</v>
      </c>
      <c r="F25" s="50"/>
      <c r="G25" s="51"/>
      <c r="H25" s="19" t="b">
        <v>0</v>
      </c>
      <c r="I25" s="19" t="s">
        <v>29</v>
      </c>
      <c r="J25" s="20">
        <f>((VLOOKUP($A25,Ingredients!$B$5:$C$104,2,FALSE))*(44/12))*B25</f>
        <v>0</v>
      </c>
      <c r="K25" s="30">
        <f>(IF($D25="De saison",0,IF($D25="Produit exotique",0,IF($D25="Hors saison",2566.66,0))))*$B25</f>
        <v>0</v>
      </c>
      <c r="L25" s="31">
        <f ca="1">IF(C25&lt;&gt;"",IF($C25="Réfrigéré",INDIRECT("Ingredients!T"&amp;$Y25),IF($C25="Surgelé",INDIRECT("Ingredients!Q"&amp;$Y25),IF($C25="Conserve",INDIRECT("Ingredients!R"&amp;$Y25),IF($C25="Sec",INDIRECT("Ingredients!S"&amp;$Y25),"0")))),"")*(44/12)*$B25</f>
        <v>0</v>
      </c>
      <c r="M25" s="31">
        <f ca="1">(IF(F25="",(IF(E25="Importé (Europe et Méditerranée)",INDIRECT("Aliments!W"&amp;$Y25),IF(E25="Importé (hors Europe et Méditerranée)",INDIRECT("Aliments!V"&amp;$Y25),IF(E25="Production nationale",INDIRECT("Aliments!X"&amp;$Y25),INDIRECT("Aliments!y"&amp;$Y25)))))*$B25,VLOOKUP($F25,Catégories!$O$4:$P$23,2,FALSE)*$B25*$G25))*44/12</f>
        <v>0</v>
      </c>
      <c r="N25" s="27">
        <f>(IF($I25="Peu élaboré",0,IF($I25="Produit travaillé",190.67,0)))*$B25</f>
        <v>0</v>
      </c>
      <c r="O25" s="60">
        <f>-(IF($H25=TRUE,VLOOKUP($A25,Ingredients!$B$5:$D$104,3,),0))*J25</f>
        <v>0</v>
      </c>
      <c r="P25" s="61"/>
      <c r="Q25" s="61"/>
      <c r="R25" s="54"/>
      <c r="S25" s="54"/>
      <c r="T25" s="55"/>
      <c r="U25" s="55"/>
      <c r="V25" s="55"/>
      <c r="W25" s="54"/>
      <c r="Y25" s="63">
        <f>VLOOKUP($A25,Ingredients!$AC$5:$AD$104,2,FALSE)</f>
        <v>21</v>
      </c>
    </row>
    <row r="26" spans="1:25" ht="19.5" customHeight="1">
      <c r="A26" s="2" t="s">
        <v>55</v>
      </c>
      <c r="B26" s="19"/>
      <c r="C26" s="19" t="s">
        <v>125</v>
      </c>
      <c r="D26" s="19" t="s">
        <v>183</v>
      </c>
      <c r="E26" s="19" t="s">
        <v>134</v>
      </c>
      <c r="F26" s="50"/>
      <c r="G26" s="51"/>
      <c r="H26" s="19" t="b">
        <v>0</v>
      </c>
      <c r="I26" s="19" t="s">
        <v>29</v>
      </c>
      <c r="J26" s="20">
        <f>((VLOOKUP($A26,Ingredients!$B$5:$C$104,2,FALSE))*(44/12))*B26</f>
        <v>0</v>
      </c>
      <c r="K26" s="30">
        <f>(IF($D26="De saison",0,IF($D26="Produit exotique",0,IF($D26="Hors saison",2566.66,0))))*$B26</f>
        <v>0</v>
      </c>
      <c r="L26" s="31">
        <f ca="1">IF(C26&lt;&gt;"",IF($C26="Réfrigéré",INDIRECT("Ingredients!T"&amp;$Y26),IF($C26="Surgelé",INDIRECT("Ingredients!Q"&amp;$Y26),IF($C26="Conserve",INDIRECT("Ingredients!R"&amp;$Y26),IF($C26="Sec",INDIRECT("Ingredients!S"&amp;$Y26),"0")))),"")*(44/12)*$B26</f>
        <v>0</v>
      </c>
      <c r="M26" s="31">
        <f ca="1">(IF(F26="",(IF(E26="Importé (Europe et Méditerranée)",INDIRECT("Aliments!W"&amp;$Y26),IF(E26="Importé (hors Europe et Méditerranée)",INDIRECT("Aliments!V"&amp;$Y26),IF(E26="Production nationale",INDIRECT("Aliments!X"&amp;$Y26),INDIRECT("Aliments!y"&amp;$Y26)))))*$B26,VLOOKUP($F26,Catégories!$O$4:$P$23,2,FALSE)*$B26*$G26))*44/12</f>
        <v>0</v>
      </c>
      <c r="N26" s="27">
        <f>(IF($I26="Peu élaboré",0,IF($I26="Produit travaillé",190.67,0)))*$B26</f>
        <v>0</v>
      </c>
      <c r="O26" s="60">
        <f>-(IF($H26=TRUE,VLOOKUP($A26,Ingredients!$B$5:$D$104,3,),0))*J26</f>
        <v>0</v>
      </c>
      <c r="P26" s="61"/>
      <c r="Q26" s="61"/>
      <c r="R26" s="54"/>
      <c r="S26" s="54"/>
      <c r="T26" s="55"/>
      <c r="U26" s="55"/>
      <c r="V26" s="55"/>
      <c r="W26" s="54"/>
      <c r="Y26" s="63">
        <f>VLOOKUP($A26,Ingredients!$AC$5:$AD$104,2,FALSE)</f>
        <v>21</v>
      </c>
    </row>
    <row r="27" spans="1:25" ht="19.5" customHeight="1">
      <c r="A27" s="2" t="s">
        <v>55</v>
      </c>
      <c r="B27" s="19"/>
      <c r="C27" s="19" t="s">
        <v>125</v>
      </c>
      <c r="D27" s="19" t="s">
        <v>183</v>
      </c>
      <c r="E27" s="19" t="s">
        <v>134</v>
      </c>
      <c r="F27" s="50"/>
      <c r="G27" s="51"/>
      <c r="H27" s="19" t="b">
        <v>0</v>
      </c>
      <c r="I27" s="19" t="s">
        <v>29</v>
      </c>
      <c r="J27" s="20">
        <f>((VLOOKUP($A27,Ingredients!$B$5:$C$104,2,FALSE))*(44/12))*B27</f>
        <v>0</v>
      </c>
      <c r="K27" s="30">
        <f>(IF($D27="De saison",0,IF($D27="Produit exotique",0,IF($D27="Hors saison",2566.66,0))))*$B27</f>
        <v>0</v>
      </c>
      <c r="L27" s="31">
        <f ca="1">IF(C27&lt;&gt;"",IF($C27="Réfrigéré",INDIRECT("Ingredients!T"&amp;$Y27),IF($C27="Surgelé",INDIRECT("Ingredients!Q"&amp;$Y27),IF($C27="Conserve",INDIRECT("Ingredients!R"&amp;$Y27),IF($C27="Sec",INDIRECT("Ingredients!S"&amp;$Y27),"0")))),"")*(44/12)*$B27</f>
        <v>0</v>
      </c>
      <c r="M27" s="31">
        <f ca="1">(IF(F27="",(IF(E27="Importé (Europe et Méditerranée)",INDIRECT("Aliments!W"&amp;$Y27),IF(E27="Importé (hors Europe et Méditerranée)",INDIRECT("Aliments!V"&amp;$Y27),IF(E27="Production nationale",INDIRECT("Aliments!X"&amp;$Y27),INDIRECT("Aliments!y"&amp;$Y27)))))*$B27,VLOOKUP($F27,Catégories!$O$4:$P$23,2,FALSE)*$B27*$G27))*44/12</f>
        <v>0</v>
      </c>
      <c r="N27" s="27">
        <f>(IF($I27="Peu élaboré",0,IF($I27="Produit travaillé",190.67,0)))*$B27</f>
        <v>0</v>
      </c>
      <c r="O27" s="60">
        <f>-(IF($H27=TRUE,VLOOKUP($A27,Ingredients!$B$5:$D$104,3,),0))*J27</f>
        <v>0</v>
      </c>
      <c r="P27" s="61"/>
      <c r="Q27" s="61"/>
      <c r="R27" s="54"/>
      <c r="S27" s="54"/>
      <c r="T27" s="55"/>
      <c r="U27" s="55"/>
      <c r="V27" s="55"/>
      <c r="W27" s="54"/>
      <c r="Y27" s="63">
        <f>VLOOKUP($A27,Ingredients!$AC$5:$AD$104,2,FALSE)</f>
        <v>21</v>
      </c>
    </row>
    <row r="28" spans="1:25" ht="19.5" customHeight="1">
      <c r="A28" s="2" t="s">
        <v>55</v>
      </c>
      <c r="B28" s="19"/>
      <c r="C28" s="19" t="s">
        <v>125</v>
      </c>
      <c r="D28" s="19" t="s">
        <v>183</v>
      </c>
      <c r="E28" s="19" t="s">
        <v>134</v>
      </c>
      <c r="F28" s="50"/>
      <c r="G28" s="51"/>
      <c r="H28" s="19" t="b">
        <v>0</v>
      </c>
      <c r="I28" s="19" t="s">
        <v>29</v>
      </c>
      <c r="J28" s="20">
        <f>((VLOOKUP($A28,Ingredients!$B$5:$C$104,2,FALSE))*(44/12))*B28</f>
        <v>0</v>
      </c>
      <c r="K28" s="30">
        <f>(IF($D28="De saison",0,IF($D28="Produit exotique",0,IF($D28="Hors saison",2566.66,0))))*$B28</f>
        <v>0</v>
      </c>
      <c r="L28" s="31">
        <f ca="1">IF(C28&lt;&gt;"",IF($C28="Réfrigéré",INDIRECT("Ingredients!T"&amp;$Y28),IF($C28="Surgelé",INDIRECT("Ingredients!Q"&amp;$Y28),IF($C28="Conserve",INDIRECT("Ingredients!R"&amp;$Y28),IF($C28="Sec",INDIRECT("Ingredients!S"&amp;$Y28),"0")))),"")*(44/12)*$B28</f>
        <v>0</v>
      </c>
      <c r="M28" s="31">
        <f ca="1">(IF(F28="",(IF(E28="Importé (Europe et Méditerranée)",INDIRECT("Aliments!W"&amp;$Y28),IF(E28="Importé (hors Europe et Méditerranée)",INDIRECT("Aliments!V"&amp;$Y28),IF(E28="Production nationale",INDIRECT("Aliments!X"&amp;$Y28),INDIRECT("Aliments!y"&amp;$Y28)))))*$B28,VLOOKUP($F28,Catégories!$O$4:$P$23,2,FALSE)*$B28*$G28))*44/12</f>
        <v>0</v>
      </c>
      <c r="N28" s="27">
        <f>(IF($I28="Peu élaboré",0,IF($I28="Produit travaillé",190.67,0)))*$B28</f>
        <v>0</v>
      </c>
      <c r="O28" s="60">
        <f>-(IF($H28=TRUE,VLOOKUP($A28,Ingredients!$B$5:$D$104,3,),0))*J28</f>
        <v>0</v>
      </c>
      <c r="P28" s="61"/>
      <c r="Q28" s="61"/>
      <c r="R28" s="54"/>
      <c r="S28" s="54"/>
      <c r="T28" s="55"/>
      <c r="U28" s="55"/>
      <c r="V28" s="55"/>
      <c r="W28" s="54"/>
      <c r="Y28" s="63">
        <f>VLOOKUP($A28,Ingredients!$AC$5:$AD$104,2,FALSE)</f>
        <v>21</v>
      </c>
    </row>
    <row r="29" spans="1:25" ht="19.5" customHeight="1">
      <c r="A29" s="2"/>
      <c r="B29" s="19"/>
      <c r="C29" s="19"/>
      <c r="D29" s="19"/>
      <c r="E29" s="19"/>
      <c r="F29" s="28"/>
      <c r="G29" s="28"/>
      <c r="H29" s="19"/>
      <c r="I29" s="19"/>
      <c r="J29" s="19"/>
      <c r="K29" s="19"/>
      <c r="L29" s="19"/>
      <c r="M29" s="19"/>
      <c r="N29" s="19"/>
      <c r="O29" s="41"/>
      <c r="P29" s="61"/>
      <c r="Q29" s="61"/>
      <c r="R29" s="55"/>
      <c r="S29" s="55"/>
      <c r="T29" s="55"/>
      <c r="U29" s="55"/>
      <c r="V29" s="55"/>
      <c r="W29" s="55"/>
      <c r="Y29" s="63" t="e">
        <f>VLOOKUP($A29,Ingredients!$AC$5:$AD$104,2,FALSE)</f>
        <v>#N/A</v>
      </c>
    </row>
    <row r="30" spans="1:25" ht="19.5" customHeight="1">
      <c r="A30" s="35" t="s">
        <v>200</v>
      </c>
      <c r="B30" s="19"/>
      <c r="C30" s="19"/>
      <c r="D30" s="19"/>
      <c r="E30" s="19"/>
      <c r="F30" s="28"/>
      <c r="G30" s="28"/>
      <c r="H30" s="19"/>
      <c r="I30" s="19"/>
      <c r="J30" s="19"/>
      <c r="K30" s="19"/>
      <c r="L30" s="19"/>
      <c r="M30" s="19"/>
      <c r="N30" s="19"/>
      <c r="O30" s="41"/>
      <c r="P30" s="61"/>
      <c r="Q30" s="61"/>
      <c r="R30" s="55"/>
      <c r="S30" s="55"/>
      <c r="T30" s="55"/>
      <c r="U30" s="55"/>
      <c r="V30" s="55"/>
      <c r="W30" s="55"/>
      <c r="Y30" s="63" t="e">
        <f>VLOOKUP($A30,Ingredients!$AC$5:$AD$104,2,FALSE)</f>
        <v>#N/A</v>
      </c>
    </row>
    <row r="31" spans="1:25" ht="19.5" customHeight="1">
      <c r="A31" s="2" t="s">
        <v>153</v>
      </c>
      <c r="B31" s="19"/>
      <c r="C31" s="19" t="s">
        <v>125</v>
      </c>
      <c r="D31" s="19"/>
      <c r="E31" s="19" t="s">
        <v>134</v>
      </c>
      <c r="F31" s="50"/>
      <c r="G31" s="51"/>
      <c r="H31" s="19" t="b">
        <v>0</v>
      </c>
      <c r="I31" s="19" t="s">
        <v>29</v>
      </c>
      <c r="J31" s="20">
        <f>((VLOOKUP($A31,Ingredients!$B$5:$C$104,2,FALSE))*(44/12))*B31</f>
        <v>0</v>
      </c>
      <c r="K31" s="30"/>
      <c r="L31" s="31">
        <f ca="1">IF(C31&lt;&gt;"",IF($C31="Réfrigéré",INDIRECT("Ingredients!T"&amp;$Y31),IF($C31="Surgelé",INDIRECT("Ingredients!Q"&amp;$Y31),IF($C31="Conserve",INDIRECT("Ingredients!R"&amp;$Y31),IF($C31="Sec",INDIRECT("Ingredients!S"&amp;$Y31),"0")))),"")*(44/12)*$B31</f>
        <v>0</v>
      </c>
      <c r="M31" s="31">
        <f ca="1">(IF(F31="",(IF(E31="Importé (Europe et Méditerranée)",INDIRECT("Aliments!W"&amp;$Y31),IF(E31="Importé (hors Europe et Méditerranée)",INDIRECT("Aliments!V"&amp;$Y31),IF(E31="Production nationale",INDIRECT("Aliments!X"&amp;$Y31),INDIRECT("Aliments!y"&amp;$Y31)))))*$B31,VLOOKUP($F31,Catégories!$O$4:$P$23,2,FALSE)*$B31*$G31))*44/12</f>
        <v>0</v>
      </c>
      <c r="N31" s="27">
        <f>(IF($I31="Peu élaboré",0,IF($I31="Produit travaillé",190.67,0)))*$B31</f>
        <v>0</v>
      </c>
      <c r="O31" s="60">
        <f>-(IF($H31=TRUE,VLOOKUP($A31,Ingredients!$B$5:$D$104,3,),0))*J31</f>
        <v>0</v>
      </c>
      <c r="P31" s="61"/>
      <c r="Q31" s="61"/>
      <c r="R31" s="54"/>
      <c r="S31" s="54"/>
      <c r="T31" s="55"/>
      <c r="U31" s="55"/>
      <c r="V31" s="55"/>
      <c r="W31" s="54"/>
      <c r="Y31" s="63">
        <f>VLOOKUP($A31,Ingredients!$AC$5:$AD$104,2,FALSE)</f>
        <v>78</v>
      </c>
    </row>
    <row r="32" spans="1:25" ht="19.5" customHeight="1">
      <c r="A32" s="2" t="s">
        <v>153</v>
      </c>
      <c r="B32" s="19"/>
      <c r="C32" s="19" t="s">
        <v>125</v>
      </c>
      <c r="D32" s="19"/>
      <c r="E32" s="19" t="s">
        <v>134</v>
      </c>
      <c r="F32" s="50"/>
      <c r="G32" s="51"/>
      <c r="H32" s="19" t="b">
        <v>0</v>
      </c>
      <c r="I32" s="19" t="s">
        <v>29</v>
      </c>
      <c r="J32" s="20">
        <f>((VLOOKUP($A32,Ingredients!$B$5:$C$104,2,FALSE))*(44/12))*B32</f>
        <v>0</v>
      </c>
      <c r="K32" s="30"/>
      <c r="L32" s="31">
        <f ca="1">IF(C32&lt;&gt;"",IF($C32="Réfrigéré",INDIRECT("Ingredients!T"&amp;$Y32),IF($C32="Surgelé",INDIRECT("Ingredients!Q"&amp;$Y32),IF($C32="Conserve",INDIRECT("Ingredients!R"&amp;$Y32),IF($C32="Sec",INDIRECT("Ingredients!S"&amp;$Y32),"0")))),"")*(44/12)*$B32</f>
        <v>0</v>
      </c>
      <c r="M32" s="31">
        <f ca="1">(IF(F32="",(IF(E32="Importé (Europe et Méditerranée)",INDIRECT("Aliments!W"&amp;$Y32),IF(E32="Importé (hors Europe et Méditerranée)",INDIRECT("Aliments!V"&amp;$Y32),IF(E32="Production nationale",INDIRECT("Aliments!X"&amp;$Y32),INDIRECT("Aliments!y"&amp;$Y32)))))*$B32,VLOOKUP($F32,Catégories!$O$4:$P$23,2,FALSE)*$B32*$G32))*44/12</f>
        <v>0</v>
      </c>
      <c r="N32" s="27">
        <f>(IF($I32="Peu élaboré",0,IF($I32="Produit travaillé",190.67,0)))*$B32</f>
        <v>0</v>
      </c>
      <c r="O32" s="60">
        <f>-(IF($H32=TRUE,VLOOKUP($A32,Ingredients!$B$5:$D$104,3,),0))*J32</f>
        <v>0</v>
      </c>
      <c r="P32" s="61"/>
      <c r="Q32" s="61"/>
      <c r="R32" s="54"/>
      <c r="S32" s="54"/>
      <c r="T32" s="55"/>
      <c r="U32" s="55"/>
      <c r="V32" s="55"/>
      <c r="W32" s="54"/>
      <c r="Y32" s="63">
        <f>VLOOKUP($A32,Ingredients!$AC$5:$AD$104,2,FALSE)</f>
        <v>78</v>
      </c>
    </row>
    <row r="33" spans="1:25" ht="19.5" customHeight="1">
      <c r="A33" s="2" t="s">
        <v>153</v>
      </c>
      <c r="B33" s="19"/>
      <c r="C33" s="19" t="s">
        <v>125</v>
      </c>
      <c r="D33" s="19"/>
      <c r="E33" s="19" t="s">
        <v>134</v>
      </c>
      <c r="F33" s="50"/>
      <c r="G33" s="51"/>
      <c r="H33" s="19" t="b">
        <v>0</v>
      </c>
      <c r="I33" s="19" t="s">
        <v>29</v>
      </c>
      <c r="J33" s="20">
        <f>((VLOOKUP($A33,Ingredients!$B$5:$C$104,2,FALSE))*(44/12))*B33</f>
        <v>0</v>
      </c>
      <c r="K33" s="30"/>
      <c r="L33" s="31">
        <f ca="1">IF(C33&lt;&gt;"",IF($C33="Réfrigéré",INDIRECT("Ingredients!T"&amp;$Y33),IF($C33="Surgelé",INDIRECT("Ingredients!Q"&amp;$Y33),IF($C33="Conserve",INDIRECT("Ingredients!R"&amp;$Y33),IF($C33="Sec",INDIRECT("Ingredients!S"&amp;$Y33),"0")))),"")*(44/12)*$B33</f>
        <v>0</v>
      </c>
      <c r="M33" s="31">
        <f ca="1">(IF(F33="",(IF(E33="Importé (Europe et Méditerranée)",INDIRECT("Aliments!W"&amp;$Y33),IF(E33="Importé (hors Europe et Méditerranée)",INDIRECT("Aliments!V"&amp;$Y33),IF(E33="Production nationale",INDIRECT("Aliments!X"&amp;$Y33),INDIRECT("Aliments!y"&amp;$Y33)))))*$B33,VLOOKUP($F33,Catégories!$O$4:$P$23,2,FALSE)*$B33*$G33))*44/12</f>
        <v>0</v>
      </c>
      <c r="N33" s="27">
        <f>(IF($I33="Peu élaboré",0,IF($I33="Produit travaillé",190.67,0)))*$B33</f>
        <v>0</v>
      </c>
      <c r="O33" s="60">
        <f>-(IF($H33=TRUE,VLOOKUP($A33,Ingredients!$B$5:$D$104,3,),0))*J33</f>
        <v>0</v>
      </c>
      <c r="P33" s="61"/>
      <c r="Q33" s="61"/>
      <c r="R33" s="54"/>
      <c r="S33" s="54"/>
      <c r="T33" s="55"/>
      <c r="U33" s="55"/>
      <c r="V33" s="55"/>
      <c r="W33" s="54"/>
      <c r="Y33" s="63">
        <f>VLOOKUP($A33,Ingredients!$AC$5:$AD$104,2,FALSE)</f>
        <v>78</v>
      </c>
    </row>
    <row r="34" spans="1:25" ht="19.5" customHeight="1">
      <c r="A34" s="2" t="s">
        <v>153</v>
      </c>
      <c r="B34" s="19"/>
      <c r="C34" s="19" t="s">
        <v>125</v>
      </c>
      <c r="D34" s="19"/>
      <c r="E34" s="19" t="s">
        <v>134</v>
      </c>
      <c r="F34" s="50"/>
      <c r="G34" s="51"/>
      <c r="H34" s="19" t="b">
        <v>0</v>
      </c>
      <c r="I34" s="19" t="s">
        <v>29</v>
      </c>
      <c r="J34" s="20">
        <f>((VLOOKUP($A34,Ingredients!$B$5:$C$104,2,FALSE))*(44/12))*B34</f>
        <v>0</v>
      </c>
      <c r="K34" s="30"/>
      <c r="L34" s="31">
        <f ca="1">IF(C34&lt;&gt;"",IF($C34="Réfrigéré",INDIRECT("Ingredients!T"&amp;$Y34),IF($C34="Surgelé",INDIRECT("Ingredients!Q"&amp;$Y34),IF($C34="Conserve",INDIRECT("Ingredients!R"&amp;$Y34),IF($C34="Sec",INDIRECT("Ingredients!S"&amp;$Y34),"0")))),"")*(44/12)*$B34</f>
        <v>0</v>
      </c>
      <c r="M34" s="31">
        <f ca="1">(IF(F34="",(IF(E34="Importé (Europe et Méditerranée)",INDIRECT("Aliments!W"&amp;$Y34),IF(E34="Importé (hors Europe et Méditerranée)",INDIRECT("Aliments!V"&amp;$Y34),IF(E34="Production nationale",INDIRECT("Aliments!X"&amp;$Y34),INDIRECT("Aliments!y"&amp;$Y34)))))*$B34,VLOOKUP($F34,Catégories!$O$4:$P$23,2,FALSE)*$B34*$G34))*44/12</f>
        <v>0</v>
      </c>
      <c r="N34" s="27">
        <f>(IF($I34="Peu élaboré",0,IF($I34="Produit travaillé",190.67,0)))*$B34</f>
        <v>0</v>
      </c>
      <c r="O34" s="60">
        <f>-(IF($H34=TRUE,VLOOKUP($A34,Ingredients!$B$5:$D$104,3,),0))*J34</f>
        <v>0</v>
      </c>
      <c r="P34" s="61"/>
      <c r="Q34" s="61"/>
      <c r="R34" s="54"/>
      <c r="S34" s="54"/>
      <c r="T34" s="55"/>
      <c r="U34" s="55"/>
      <c r="V34" s="55"/>
      <c r="W34" s="54"/>
      <c r="Y34" s="63">
        <f>VLOOKUP($A34,Ingredients!$AC$5:$AD$104,2,FALSE)</f>
        <v>78</v>
      </c>
    </row>
    <row r="35" spans="1:25" ht="19.5" customHeight="1">
      <c r="A35" s="2" t="s">
        <v>153</v>
      </c>
      <c r="B35" s="19"/>
      <c r="C35" s="19" t="s">
        <v>125</v>
      </c>
      <c r="D35" s="19"/>
      <c r="E35" s="19" t="s">
        <v>134</v>
      </c>
      <c r="F35" s="50"/>
      <c r="G35" s="51"/>
      <c r="H35" s="19" t="b">
        <v>0</v>
      </c>
      <c r="I35" s="19" t="s">
        <v>29</v>
      </c>
      <c r="J35" s="20">
        <f>((VLOOKUP($A35,Ingredients!$B$5:$C$104,2,FALSE))*(44/12))*B35</f>
        <v>0</v>
      </c>
      <c r="K35" s="30"/>
      <c r="L35" s="31">
        <f ca="1">IF(C35&lt;&gt;"",IF($C35="Réfrigéré",INDIRECT("Ingredients!T"&amp;$Y35),IF($C35="Surgelé",INDIRECT("Ingredients!Q"&amp;$Y35),IF($C35="Conserve",INDIRECT("Ingredients!R"&amp;$Y35),IF($C35="Sec",INDIRECT("Ingredients!S"&amp;$Y35),"0")))),"")*(44/12)*$B35</f>
        <v>0</v>
      </c>
      <c r="M35" s="31">
        <f ca="1">(IF(F35="",(IF(E35="Importé (Europe et Méditerranée)",INDIRECT("Aliments!W"&amp;$Y35),IF(E35="Importé (hors Europe et Méditerranée)",INDIRECT("Aliments!V"&amp;$Y35),IF(E35="Production nationale",INDIRECT("Aliments!X"&amp;$Y35),INDIRECT("Aliments!y"&amp;$Y35)))))*$B35,VLOOKUP($F35,Catégories!$O$4:$P$23,2,FALSE)*$B35*$G35))*44/12</f>
        <v>0</v>
      </c>
      <c r="N35" s="27">
        <f>(IF($I35="Peu élaboré",0,IF($I35="Produit travaillé",190.67,0)))*$B35</f>
        <v>0</v>
      </c>
      <c r="O35" s="60">
        <f>-(IF($H35=TRUE,VLOOKUP($A35,Ingredients!$B$5:$D$104,3,),0))*J35</f>
        <v>0</v>
      </c>
      <c r="P35" s="61"/>
      <c r="Q35" s="61"/>
      <c r="R35" s="54"/>
      <c r="S35" s="54"/>
      <c r="T35" s="55"/>
      <c r="U35" s="55"/>
      <c r="V35" s="55"/>
      <c r="W35" s="54"/>
      <c r="Y35" s="63">
        <f>VLOOKUP($A35,Ingredients!$AC$5:$AD$104,2,FALSE)</f>
        <v>78</v>
      </c>
    </row>
    <row r="36" spans="16:25" ht="19.5" customHeight="1">
      <c r="P36" s="61"/>
      <c r="Q36" s="61"/>
      <c r="R36" s="55"/>
      <c r="S36" s="55"/>
      <c r="T36" s="55"/>
      <c r="U36" s="55"/>
      <c r="V36" s="55"/>
      <c r="W36" s="55"/>
      <c r="Y36" s="63" t="e">
        <f>VLOOKUP($A36,Ingredients!$AC$5:$AD$104,2,FALSE)</f>
        <v>#N/A</v>
      </c>
    </row>
    <row r="37" spans="1:25" ht="19.5" customHeight="1">
      <c r="A37" s="35" t="s">
        <v>201</v>
      </c>
      <c r="P37" s="61"/>
      <c r="Q37" s="61"/>
      <c r="R37" s="55"/>
      <c r="S37" s="55"/>
      <c r="T37" s="55"/>
      <c r="U37" s="55"/>
      <c r="V37" s="55"/>
      <c r="W37" s="55"/>
      <c r="Y37" s="63" t="e">
        <f>VLOOKUP($A37,Ingredients!$AC$5:$AD$104,2,FALSE)</f>
        <v>#N/A</v>
      </c>
    </row>
    <row r="38" spans="1:25" ht="19.5" customHeight="1">
      <c r="A38" s="19" t="s">
        <v>150</v>
      </c>
      <c r="B38" s="19"/>
      <c r="C38" s="19" t="s">
        <v>125</v>
      </c>
      <c r="D38" s="19"/>
      <c r="E38" s="19" t="s">
        <v>134</v>
      </c>
      <c r="F38" s="50"/>
      <c r="G38" s="51"/>
      <c r="H38" s="19" t="b">
        <v>0</v>
      </c>
      <c r="I38" s="19" t="s">
        <v>29</v>
      </c>
      <c r="J38" s="20">
        <f>((VLOOKUP($A38,Ingredients!$B$5:$C$104,2,FALSE))*(44/12))*B38</f>
        <v>0</v>
      </c>
      <c r="K38" s="30"/>
      <c r="L38" s="31">
        <f aca="true" ca="1" t="shared" si="3" ref="L38:L43">IF(C38&lt;&gt;"",IF($C38="Réfrigéré",INDIRECT("Ingredients!T"&amp;$Y38),IF($C38="Surgelé",INDIRECT("Ingredients!Q"&amp;$Y38),IF($C38="Conserve",INDIRECT("Ingredients!R"&amp;$Y38),IF($C38="Sec",INDIRECT("Ingredients!S"&amp;$Y38),"0")))),"")*(44/12)*$B38</f>
        <v>0</v>
      </c>
      <c r="M38" s="31">
        <f ca="1">(IF(F38="",(IF(E38="Importé (Europe et Méditerranée)",INDIRECT("Aliments!W"&amp;$Y38),IF(E38="Importé (hors Europe et Méditerranée)",INDIRECT("Aliments!V"&amp;$Y38),IF(E38="Production nationale",INDIRECT("Aliments!X"&amp;$Y38),INDIRECT("Aliments!y"&amp;$Y38)))))*$B38,VLOOKUP($F38,Catégories!$O$4:$P$23,2,FALSE)*$B38*$G38))*44/12</f>
        <v>0</v>
      </c>
      <c r="N38" s="27">
        <f aca="true" t="shared" si="4" ref="N38:N43">(IF($I38="Peu élaboré",0,IF($I38="Produit travaillé",190.67,0)))*$B38</f>
        <v>0</v>
      </c>
      <c r="O38" s="60">
        <f>-(IF($H38=TRUE,VLOOKUP($A38,Ingredients!$B$5:$D$104,3,),0))*J38</f>
        <v>0</v>
      </c>
      <c r="P38" s="61"/>
      <c r="Q38" s="61"/>
      <c r="R38" s="54"/>
      <c r="S38" s="54"/>
      <c r="T38" s="55"/>
      <c r="U38" s="55"/>
      <c r="V38" s="55"/>
      <c r="W38" s="54"/>
      <c r="Y38" s="63">
        <f>VLOOKUP($A38,Ingredients!$AC$5:$AD$104,2,FALSE)</f>
        <v>86</v>
      </c>
    </row>
    <row r="39" spans="1:25" ht="19.5" customHeight="1">
      <c r="A39" s="19" t="s">
        <v>150</v>
      </c>
      <c r="B39" s="19"/>
      <c r="C39" s="19" t="s">
        <v>125</v>
      </c>
      <c r="D39" s="19"/>
      <c r="E39" s="19" t="s">
        <v>134</v>
      </c>
      <c r="F39" s="50"/>
      <c r="G39" s="51"/>
      <c r="H39" s="19" t="b">
        <v>0</v>
      </c>
      <c r="I39" s="19" t="s">
        <v>29</v>
      </c>
      <c r="J39" s="20">
        <f>((VLOOKUP($A39,Ingredients!$B$5:$C$104,2,FALSE))*(44/12))*B39</f>
        <v>0</v>
      </c>
      <c r="K39" s="30"/>
      <c r="L39" s="31">
        <f ca="1" t="shared" si="3"/>
        <v>0</v>
      </c>
      <c r="M39" s="31">
        <f ca="1">(IF(F39="",(IF(E39="Importé (Europe et Méditerranée)",INDIRECT("Aliments!W"&amp;$Y39),IF(E39="Importé (hors Europe et Méditerranée)",INDIRECT("Aliments!V"&amp;$Y39),IF(E39="Production nationale",INDIRECT("Aliments!X"&amp;$Y39),INDIRECT("Aliments!y"&amp;$Y39)))))*$B39,VLOOKUP($F39,Catégories!$O$4:$P$23,2,FALSE)*$B39*$G39))*44/12</f>
        <v>0</v>
      </c>
      <c r="N39" s="27">
        <f t="shared" si="4"/>
        <v>0</v>
      </c>
      <c r="O39" s="60">
        <f>-(IF($H39=TRUE,VLOOKUP($A39,Ingredients!$B$5:$D$104,3,),0))*J39</f>
        <v>0</v>
      </c>
      <c r="P39" s="61"/>
      <c r="Q39" s="61"/>
      <c r="R39" s="54"/>
      <c r="S39" s="54"/>
      <c r="T39" s="55"/>
      <c r="U39" s="55"/>
      <c r="V39" s="55"/>
      <c r="W39" s="54"/>
      <c r="Y39" s="63">
        <f>VLOOKUP($A39,Ingredients!$AC$5:$AD$104,2,FALSE)</f>
        <v>86</v>
      </c>
    </row>
    <row r="40" spans="1:25" ht="19.5" customHeight="1">
      <c r="A40" s="19" t="s">
        <v>150</v>
      </c>
      <c r="B40" s="19"/>
      <c r="C40" s="19" t="s">
        <v>125</v>
      </c>
      <c r="D40" s="19"/>
      <c r="E40" s="19" t="s">
        <v>134</v>
      </c>
      <c r="F40" s="50"/>
      <c r="G40" s="51"/>
      <c r="H40" s="19" t="b">
        <v>0</v>
      </c>
      <c r="I40" s="19" t="s">
        <v>29</v>
      </c>
      <c r="J40" s="20">
        <f>((VLOOKUP($A40,Ingredients!$B$5:$C$104,2,FALSE))*(44/12))*B40</f>
        <v>0</v>
      </c>
      <c r="K40" s="30"/>
      <c r="L40" s="31">
        <f ca="1" t="shared" si="3"/>
        <v>0</v>
      </c>
      <c r="M40" s="31">
        <f ca="1">(IF(F40="",(IF(E40="Importé (Europe et Méditerranée)",INDIRECT("Aliments!W"&amp;$Y40),IF(E40="Importé (hors Europe et Méditerranée)",INDIRECT("Aliments!V"&amp;$Y40),IF(E40="Production nationale",INDIRECT("Aliments!X"&amp;$Y40),INDIRECT("Aliments!y"&amp;$Y40)))))*$B40,VLOOKUP($F40,Catégories!$O$4:$P$23,2,FALSE)*$B40*$G40))*44/12</f>
        <v>0</v>
      </c>
      <c r="N40" s="27">
        <f t="shared" si="4"/>
        <v>0</v>
      </c>
      <c r="O40" s="60">
        <f>-(IF($H40=TRUE,VLOOKUP($A40,Ingredients!$B$5:$D$104,3,),0))*J40</f>
        <v>0</v>
      </c>
      <c r="P40" s="61"/>
      <c r="Q40" s="61"/>
      <c r="R40" s="54"/>
      <c r="S40" s="54"/>
      <c r="T40" s="55"/>
      <c r="U40" s="55"/>
      <c r="V40" s="55"/>
      <c r="W40" s="54"/>
      <c r="Y40" s="63">
        <f>VLOOKUP($A40,Ingredients!$AC$5:$AD$104,2,FALSE)</f>
        <v>86</v>
      </c>
    </row>
    <row r="41" spans="1:25" ht="19.5" customHeight="1">
      <c r="A41" s="19" t="s">
        <v>150</v>
      </c>
      <c r="B41" s="19"/>
      <c r="C41" s="19" t="s">
        <v>125</v>
      </c>
      <c r="D41" s="19"/>
      <c r="E41" s="19" t="s">
        <v>134</v>
      </c>
      <c r="F41" s="50"/>
      <c r="G41" s="51"/>
      <c r="H41" s="19" t="b">
        <v>0</v>
      </c>
      <c r="I41" s="19" t="s">
        <v>29</v>
      </c>
      <c r="J41" s="20">
        <f>((VLOOKUP($A41,Ingredients!$B$5:$C$104,2,FALSE))*(44/12))*B41</f>
        <v>0</v>
      </c>
      <c r="K41" s="30"/>
      <c r="L41" s="31">
        <f ca="1" t="shared" si="3"/>
        <v>0</v>
      </c>
      <c r="M41" s="31">
        <f ca="1">(IF(F41="",(IF(E41="Importé (Europe et Méditerranée)",INDIRECT("Aliments!W"&amp;$Y41),IF(E41="Importé (hors Europe et Méditerranée)",INDIRECT("Aliments!V"&amp;$Y41),IF(E41="Production nationale",INDIRECT("Aliments!X"&amp;$Y41),INDIRECT("Aliments!y"&amp;$Y41)))))*$B41,VLOOKUP($F41,Catégories!$O$4:$P$23,2,FALSE)*$B41*$G41))*44/12</f>
        <v>0</v>
      </c>
      <c r="N41" s="27">
        <f t="shared" si="4"/>
        <v>0</v>
      </c>
      <c r="O41" s="60">
        <f>-(IF($H41=TRUE,VLOOKUP($A41,Ingredients!$B$5:$D$104,3,),0))*J41</f>
        <v>0</v>
      </c>
      <c r="P41" s="61"/>
      <c r="Q41" s="61"/>
      <c r="R41" s="54"/>
      <c r="S41" s="54"/>
      <c r="T41" s="55"/>
      <c r="U41" s="55"/>
      <c r="V41" s="55"/>
      <c r="W41" s="54"/>
      <c r="Y41" s="63">
        <f>VLOOKUP($A41,Ingredients!$AC$5:$AD$104,2,FALSE)</f>
        <v>86</v>
      </c>
    </row>
    <row r="42" spans="1:25" ht="19.5" customHeight="1">
      <c r="A42" s="19" t="s">
        <v>150</v>
      </c>
      <c r="B42" s="19"/>
      <c r="C42" s="19" t="s">
        <v>125</v>
      </c>
      <c r="D42" s="19"/>
      <c r="E42" s="19" t="s">
        <v>134</v>
      </c>
      <c r="F42" s="50"/>
      <c r="G42" s="51"/>
      <c r="H42" s="19" t="b">
        <v>0</v>
      </c>
      <c r="I42" s="19" t="s">
        <v>29</v>
      </c>
      <c r="J42" s="20">
        <f>((VLOOKUP($A42,Ingredients!$B$5:$C$104,2,FALSE))*(44/12))*B42</f>
        <v>0</v>
      </c>
      <c r="K42" s="30"/>
      <c r="L42" s="31">
        <f ca="1" t="shared" si="3"/>
        <v>0</v>
      </c>
      <c r="M42" s="31">
        <f ca="1">(IF(F42="",(IF(E42="Importé (Europe et Méditerranée)",INDIRECT("Aliments!W"&amp;$Y42),IF(E42="Importé (hors Europe et Méditerranée)",INDIRECT("Aliments!V"&amp;$Y42),IF(E42="Production nationale",INDIRECT("Aliments!X"&amp;$Y42),INDIRECT("Aliments!y"&amp;$Y42)))))*$B42,VLOOKUP($F42,Catégories!$O$4:$P$23,2,FALSE)*$B42*$G42))*44/12</f>
        <v>0</v>
      </c>
      <c r="N42" s="27">
        <f t="shared" si="4"/>
        <v>0</v>
      </c>
      <c r="O42" s="60">
        <f>-(IF($H42=TRUE,VLOOKUP($A42,Ingredients!$B$5:$D$104,3,),0))*J42</f>
        <v>0</v>
      </c>
      <c r="P42" s="61"/>
      <c r="Q42" s="61"/>
      <c r="R42" s="54"/>
      <c r="S42" s="54"/>
      <c r="T42" s="55"/>
      <c r="U42" s="55"/>
      <c r="V42" s="55"/>
      <c r="W42" s="54"/>
      <c r="Y42" s="63">
        <f>VLOOKUP($A42,Ingredients!$AC$5:$AD$104,2,FALSE)</f>
        <v>86</v>
      </c>
    </row>
    <row r="43" spans="1:25" ht="19.5" customHeight="1">
      <c r="A43" s="19" t="s">
        <v>150</v>
      </c>
      <c r="B43" s="19"/>
      <c r="C43" s="19" t="s">
        <v>125</v>
      </c>
      <c r="D43" s="19"/>
      <c r="E43" s="19" t="s">
        <v>134</v>
      </c>
      <c r="F43" s="50"/>
      <c r="G43" s="51"/>
      <c r="H43" s="19" t="b">
        <v>0</v>
      </c>
      <c r="I43" s="19" t="s">
        <v>29</v>
      </c>
      <c r="J43" s="20">
        <f>((VLOOKUP($A43,Ingredients!$B$5:$C$104,2,FALSE))*(44/12))*B43</f>
        <v>0</v>
      </c>
      <c r="K43" s="30"/>
      <c r="L43" s="31">
        <f ca="1" t="shared" si="3"/>
        <v>0</v>
      </c>
      <c r="M43" s="31">
        <f ca="1">(IF(F43="",(IF(E43="Importé (Europe et Méditerranée)",INDIRECT("Aliments!W"&amp;$Y43),IF(E43="Importé (hors Europe et Méditerranée)",INDIRECT("Aliments!V"&amp;$Y43),IF(E43="Production nationale",INDIRECT("Aliments!X"&amp;$Y43),INDIRECT("Aliments!y"&amp;$Y43)))))*$B43,VLOOKUP($F43,Catégories!$O$4:$P$23,2,FALSE)*$B43*$G43))*44/12</f>
        <v>0</v>
      </c>
      <c r="N43" s="27">
        <f t="shared" si="4"/>
        <v>0</v>
      </c>
      <c r="O43" s="60">
        <f>-(IF($H43=TRUE,VLOOKUP($A43,Ingredients!$B$5:$D$104,3,),0))*J43</f>
        <v>0</v>
      </c>
      <c r="P43" s="61"/>
      <c r="Q43" s="61"/>
      <c r="R43" s="54"/>
      <c r="S43" s="54"/>
      <c r="T43" s="55"/>
      <c r="U43" s="55"/>
      <c r="V43" s="55"/>
      <c r="W43" s="54"/>
      <c r="Y43" s="63">
        <f>VLOOKUP($A43,Ingredients!$AC$5:$AD$104,2,FALSE)</f>
        <v>86</v>
      </c>
    </row>
    <row r="44" spans="16:25" ht="19.5" customHeight="1">
      <c r="P44" s="61"/>
      <c r="Q44" s="61"/>
      <c r="R44" s="55"/>
      <c r="S44" s="55"/>
      <c r="T44" s="55"/>
      <c r="U44" s="55"/>
      <c r="V44" s="55"/>
      <c r="W44" s="55"/>
      <c r="Y44" s="63" t="e">
        <f>VLOOKUP($A44,Ingredients!$AC$5:$AD$104,2,FALSE)</f>
        <v>#N/A</v>
      </c>
    </row>
    <row r="45" spans="1:25" ht="19.5" customHeight="1">
      <c r="A45" s="35" t="s">
        <v>202</v>
      </c>
      <c r="P45" s="61"/>
      <c r="Q45" s="61"/>
      <c r="R45" s="55"/>
      <c r="S45" s="55"/>
      <c r="T45" s="55"/>
      <c r="U45" s="55"/>
      <c r="V45" s="55"/>
      <c r="W45" s="55"/>
      <c r="Y45" s="63" t="e">
        <f>VLOOKUP($A45,Ingredients!$AC$5:$AD$104,2,FALSE)</f>
        <v>#N/A</v>
      </c>
    </row>
    <row r="46" spans="1:25" ht="19.5" customHeight="1">
      <c r="A46" s="19" t="s">
        <v>34</v>
      </c>
      <c r="B46" s="19"/>
      <c r="C46" s="19" t="s">
        <v>123</v>
      </c>
      <c r="D46" s="19"/>
      <c r="E46" s="19" t="s">
        <v>134</v>
      </c>
      <c r="F46" s="50" t="s">
        <v>223</v>
      </c>
      <c r="G46" s="51">
        <v>100</v>
      </c>
      <c r="H46" s="19" t="b">
        <v>0</v>
      </c>
      <c r="I46" s="19" t="s">
        <v>7</v>
      </c>
      <c r="J46" s="20">
        <f>((VLOOKUP($A46,Ingredients!$B$5:$C$104,2,FALSE))*(44/12))*B46</f>
        <v>0</v>
      </c>
      <c r="K46" s="30"/>
      <c r="L46" s="31">
        <f ca="1">IF(C46&lt;&gt;"",IF($C46="Réfrigéré",INDIRECT("Ingredients!T"&amp;$Y46),IF($C46="Surgelé",INDIRECT("Ingredients!Q"&amp;$Y46),IF($C46="Conserve",INDIRECT("Ingredients!R"&amp;$Y46),IF($C46="Sec",INDIRECT("Ingredients!S"&amp;$Y46),"0")))),"")*(44/12)*$B46</f>
        <v>0</v>
      </c>
      <c r="M46" s="31">
        <f ca="1">(IF(F46="",(IF(E46="Importé (Europe et Méditerranée)",INDIRECT("Aliments!W"&amp;$Y46),IF(E46="Importé (hors Europe et Méditerranée)",INDIRECT("Aliments!V"&amp;$Y46),IF(E46="Production nationale",INDIRECT("Aliments!X"&amp;$Y46),INDIRECT("Aliments!y"&amp;$Y46)))))*$B46,VLOOKUP($F46,Catégories!$O$4:$P$23,2,FALSE)*$B46*$G46))*44/12</f>
        <v>0</v>
      </c>
      <c r="N46" s="27">
        <f aca="true" t="shared" si="5" ref="N46:N72">(IF($I46="Peu élaboré",0,IF($I46="Produit travaillé",190.67,0)))*$B46</f>
        <v>0</v>
      </c>
      <c r="O46" s="60">
        <f>-(IF($H46=TRUE,VLOOKUP($A46,Ingredients!$B$5:$D$104,3,),0))*J46</f>
        <v>0</v>
      </c>
      <c r="P46" s="61"/>
      <c r="Q46" s="61"/>
      <c r="R46" s="54"/>
      <c r="S46" s="54"/>
      <c r="T46" s="55"/>
      <c r="U46" s="55"/>
      <c r="V46" s="55"/>
      <c r="W46" s="54"/>
      <c r="Y46" s="63">
        <f>VLOOKUP($A46,Ingredients!$AC$5:$AD$104,2,FALSE)</f>
        <v>92</v>
      </c>
    </row>
    <row r="47" spans="1:25" ht="19.5" customHeight="1">
      <c r="A47" s="19" t="s">
        <v>147</v>
      </c>
      <c r="B47" s="19"/>
      <c r="C47" s="19" t="s">
        <v>125</v>
      </c>
      <c r="D47" s="19"/>
      <c r="E47" s="19" t="s">
        <v>134</v>
      </c>
      <c r="F47" s="50"/>
      <c r="G47" s="51"/>
      <c r="H47" s="19" t="b">
        <v>0</v>
      </c>
      <c r="I47" s="19" t="s">
        <v>29</v>
      </c>
      <c r="J47" s="20">
        <f>((VLOOKUP($A47,Ingredients!$B$5:$C$104,2,FALSE))*(44/12))*B47</f>
        <v>0</v>
      </c>
      <c r="K47" s="30"/>
      <c r="L47" s="31">
        <f ca="1">IF(C47&lt;&gt;"",IF($C47="Réfrigéré",INDIRECT("Ingredients!T"&amp;$Y47),IF($C47="Surgelé",INDIRECT("Ingredients!Q"&amp;$Y47),IF($C47="Conserve",INDIRECT("Ingredients!R"&amp;$Y47),IF($C47="Sec",INDIRECT("Ingredients!S"&amp;$Y47),"0")))),"")*(44/12)*$B47</f>
        <v>0</v>
      </c>
      <c r="M47" s="31">
        <f ca="1">(IF(F47="",(IF(E47="Importé (Europe et Méditerranée)",INDIRECT("Aliments!W"&amp;$Y47),IF(E47="Importé (hors Europe et Méditerranée)",INDIRECT("Aliments!V"&amp;$Y47),IF(E47="Production nationale",INDIRECT("Aliments!X"&amp;$Y47),INDIRECT("Aliments!y"&amp;$Y47)))))*$B47,VLOOKUP($F47,Catégories!$O$4:$P$23,2,FALSE)*$B47*$G47))*44/12</f>
        <v>0</v>
      </c>
      <c r="N47" s="27">
        <f t="shared" si="5"/>
        <v>0</v>
      </c>
      <c r="O47" s="60">
        <f>-(IF($H47=TRUE,VLOOKUP($A47,Ingredients!$B$5:$D$104,3,),0))*J47</f>
        <v>0</v>
      </c>
      <c r="P47" s="61"/>
      <c r="Q47" s="61"/>
      <c r="R47" s="54"/>
      <c r="S47" s="54"/>
      <c r="T47" s="55"/>
      <c r="U47" s="55"/>
      <c r="V47" s="55"/>
      <c r="W47" s="54"/>
      <c r="Y47" s="63">
        <f>VLOOKUP($A47,Ingredients!$AC$5:$AD$104,2,FALSE)</f>
        <v>90</v>
      </c>
    </row>
    <row r="48" spans="1:25" ht="19.5" customHeight="1">
      <c r="A48" s="19" t="s">
        <v>147</v>
      </c>
      <c r="B48" s="19"/>
      <c r="C48" s="19" t="s">
        <v>125</v>
      </c>
      <c r="D48" s="19"/>
      <c r="E48" s="19" t="s">
        <v>134</v>
      </c>
      <c r="F48" s="50"/>
      <c r="G48" s="51"/>
      <c r="H48" s="19" t="b">
        <v>0</v>
      </c>
      <c r="I48" s="19" t="s">
        <v>29</v>
      </c>
      <c r="J48" s="20">
        <f>((VLOOKUP($A48,Ingredients!$B$5:$C$104,2,FALSE))*(44/12))*B48</f>
        <v>0</v>
      </c>
      <c r="K48" s="30"/>
      <c r="L48" s="31">
        <f ca="1">IF(C48&lt;&gt;"",IF($C48="Réfrigéré",INDIRECT("Ingredients!T"&amp;$Y48),IF($C48="Surgelé",INDIRECT("Ingredients!Q"&amp;$Y48),IF($C48="Conserve",INDIRECT("Ingredients!R"&amp;$Y48),IF($C48="Sec",INDIRECT("Ingredients!S"&amp;$Y48),"0")))),"")*(44/12)*$B48</f>
        <v>0</v>
      </c>
      <c r="M48" s="31">
        <f ca="1">(IF(F48="",(IF(E48="Importé (Europe et Méditerranée)",INDIRECT("Aliments!W"&amp;$Y48),IF(E48="Importé (hors Europe et Méditerranée)",INDIRECT("Aliments!V"&amp;$Y48),IF(E48="Production nationale",INDIRECT("Aliments!X"&amp;$Y48),INDIRECT("Aliments!y"&amp;$Y48)))))*$B48,VLOOKUP($F48,Catégories!$O$4:$P$23,2,FALSE)*$B48*$G48))*44/12</f>
        <v>0</v>
      </c>
      <c r="N48" s="27">
        <f t="shared" si="5"/>
        <v>0</v>
      </c>
      <c r="O48" s="60">
        <f>-(IF($H48=TRUE,VLOOKUP($A48,Ingredients!$B$5:$D$104,3,),0))*J48</f>
        <v>0</v>
      </c>
      <c r="P48" s="61"/>
      <c r="Q48" s="61"/>
      <c r="R48" s="54"/>
      <c r="S48" s="54"/>
      <c r="T48" s="55"/>
      <c r="U48" s="55"/>
      <c r="V48" s="55"/>
      <c r="W48" s="54"/>
      <c r="Y48" s="63">
        <f>VLOOKUP($A48,Ingredients!$AC$5:$AD$104,2,FALSE)</f>
        <v>90</v>
      </c>
    </row>
    <row r="49" spans="1:25" ht="19.5" customHeight="1">
      <c r="A49" s="19" t="s">
        <v>147</v>
      </c>
      <c r="B49" s="19"/>
      <c r="C49" s="19" t="s">
        <v>125</v>
      </c>
      <c r="D49" s="19"/>
      <c r="E49" s="19" t="s">
        <v>134</v>
      </c>
      <c r="F49" s="50"/>
      <c r="G49" s="51"/>
      <c r="H49" s="19" t="b">
        <v>0</v>
      </c>
      <c r="I49" s="19" t="s">
        <v>29</v>
      </c>
      <c r="J49" s="20">
        <f>((VLOOKUP($A49,Ingredients!$B$5:$C$104,2,FALSE))*(44/12))*B49</f>
        <v>0</v>
      </c>
      <c r="K49" s="30"/>
      <c r="L49" s="31">
        <f ca="1">IF(C49&lt;&gt;"",IF($C49="Réfrigéré",INDIRECT("Ingredients!T"&amp;$Y49),IF($C49="Surgelé",INDIRECT("Ingredients!Q"&amp;$Y49),IF($C49="Conserve",INDIRECT("Ingredients!R"&amp;$Y49),IF($C49="Sec",INDIRECT("Ingredients!S"&amp;$Y49),"0")))),"")*(44/12)*$B49</f>
        <v>0</v>
      </c>
      <c r="M49" s="31">
        <f ca="1">(IF(F49="",(IF(E49="Importé (Europe et Méditerranée)",INDIRECT("Aliments!W"&amp;$Y49),IF(E49="Importé (hors Europe et Méditerranée)",INDIRECT("Aliments!V"&amp;$Y49),IF(E49="Production nationale",INDIRECT("Aliments!X"&amp;$Y49),INDIRECT("Aliments!y"&amp;$Y49)))))*$B49,VLOOKUP($F49,Catégories!$O$4:$P$23,2,FALSE)*$B49*$G49))*44/12</f>
        <v>0</v>
      </c>
      <c r="N49" s="27">
        <f t="shared" si="5"/>
        <v>0</v>
      </c>
      <c r="O49" s="60">
        <f>-(IF($H49=TRUE,VLOOKUP($A49,Ingredients!$B$5:$D$104,3,),0))*J49</f>
        <v>0</v>
      </c>
      <c r="P49" s="61"/>
      <c r="Q49" s="61"/>
      <c r="R49" s="54"/>
      <c r="S49" s="54"/>
      <c r="T49" s="55"/>
      <c r="U49" s="55"/>
      <c r="V49" s="55"/>
      <c r="W49" s="54"/>
      <c r="Y49" s="63">
        <f>VLOOKUP($A49,Ingredients!$AC$5:$AD$104,2,FALSE)</f>
        <v>90</v>
      </c>
    </row>
    <row r="50" spans="1:25" ht="19.5" customHeight="1">
      <c r="A50" s="19" t="s">
        <v>147</v>
      </c>
      <c r="B50" s="19"/>
      <c r="C50" s="19" t="s">
        <v>125</v>
      </c>
      <c r="D50" s="19"/>
      <c r="E50" s="19" t="s">
        <v>134</v>
      </c>
      <c r="F50" s="50"/>
      <c r="G50" s="51"/>
      <c r="H50" s="19" t="b">
        <v>0</v>
      </c>
      <c r="I50" s="19" t="s">
        <v>29</v>
      </c>
      <c r="J50" s="20">
        <f>((VLOOKUP($A50,Ingredients!$B$5:$C$104,2,FALSE))*(44/12))*B50</f>
        <v>0</v>
      </c>
      <c r="K50" s="30"/>
      <c r="L50" s="31">
        <f ca="1">IF(C50&lt;&gt;"",IF($C50="Réfrigéré",INDIRECT("Ingredients!T"&amp;$Y50),IF($C50="Surgelé",INDIRECT("Ingredients!Q"&amp;$Y50),IF($C50="Conserve",INDIRECT("Ingredients!R"&amp;$Y50),IF($C50="Sec",INDIRECT("Ingredients!S"&amp;$Y50),"0")))),"")*(44/12)*$B50</f>
        <v>0</v>
      </c>
      <c r="M50" s="31">
        <f ca="1">(IF(F50="",(IF(E50="Importé (Europe et Méditerranée)",INDIRECT("Aliments!W"&amp;$Y50),IF(E50="Importé (hors Europe et Méditerranée)",INDIRECT("Aliments!V"&amp;$Y50),IF(E50="Production nationale",INDIRECT("Aliments!X"&amp;$Y50),INDIRECT("Aliments!y"&amp;$Y50)))))*$B50,VLOOKUP($F50,Catégories!$O$4:$P$23,2,FALSE)*$B50*$G50))*44/12</f>
        <v>0</v>
      </c>
      <c r="N50" s="27">
        <f t="shared" si="5"/>
        <v>0</v>
      </c>
      <c r="O50" s="60">
        <f>-(IF($H50=TRUE,VLOOKUP($A50,Ingredients!$B$5:$D$104,3,),0))*J50</f>
        <v>0</v>
      </c>
      <c r="P50" s="61"/>
      <c r="Q50" s="61"/>
      <c r="R50" s="54"/>
      <c r="S50" s="54"/>
      <c r="T50" s="55"/>
      <c r="U50" s="55"/>
      <c r="V50" s="55"/>
      <c r="W50" s="54"/>
      <c r="Y50" s="63">
        <f>VLOOKUP($A50,Ingredients!$AC$5:$AD$104,2,FALSE)</f>
        <v>90</v>
      </c>
    </row>
    <row r="51" spans="16:25" ht="19.5" customHeight="1">
      <c r="P51" s="61"/>
      <c r="Q51" s="61"/>
      <c r="R51" s="55"/>
      <c r="S51" s="55"/>
      <c r="T51" s="55"/>
      <c r="U51" s="55"/>
      <c r="V51" s="55"/>
      <c r="W51" s="55"/>
      <c r="Y51" s="63" t="e">
        <f>VLOOKUP($A51,Ingredients!$AC$5:$AD$104,2,FALSE)</f>
        <v>#N/A</v>
      </c>
    </row>
    <row r="52" spans="1:25" ht="19.5" customHeight="1">
      <c r="A52" s="35" t="s">
        <v>203</v>
      </c>
      <c r="P52" s="61"/>
      <c r="Q52" s="61"/>
      <c r="R52" s="55"/>
      <c r="S52" s="55"/>
      <c r="T52" s="55"/>
      <c r="U52" s="55"/>
      <c r="V52" s="55"/>
      <c r="W52" s="55"/>
      <c r="Y52" s="63" t="e">
        <f>VLOOKUP($A52,Ingredients!$AC$5:$AD$104,2,FALSE)</f>
        <v>#N/A</v>
      </c>
    </row>
    <row r="53" spans="1:25" ht="19.5" customHeight="1">
      <c r="A53" s="19" t="s">
        <v>103</v>
      </c>
      <c r="B53" s="19"/>
      <c r="C53" s="19" t="s">
        <v>123</v>
      </c>
      <c r="D53" s="19"/>
      <c r="E53" s="19" t="s">
        <v>134</v>
      </c>
      <c r="F53" s="50"/>
      <c r="G53" s="51"/>
      <c r="H53" s="19" t="b">
        <v>0</v>
      </c>
      <c r="I53" s="19" t="s">
        <v>29</v>
      </c>
      <c r="J53" s="20">
        <f>((VLOOKUP($A53,Ingredients!$B$5:$C$104,2,FALSE))*(44/12))*B53</f>
        <v>0</v>
      </c>
      <c r="K53" s="30"/>
      <c r="L53" s="31">
        <f aca="true" ca="1" t="shared" si="6" ref="L53:L60">IF(C53&lt;&gt;"",IF($C53="Réfrigéré",INDIRECT("Ingredients!T"&amp;$Y53),IF($C53="Surgelé",INDIRECT("Ingredients!Q"&amp;$Y53),IF($C53="Conserve",INDIRECT("Ingredients!R"&amp;$Y53),IF($C53="Sec",INDIRECT("Ingredients!S"&amp;$Y53),"0")))),"")*(44/12)*$B53</f>
        <v>0</v>
      </c>
      <c r="M53" s="31">
        <f ca="1">(IF(F53="",(IF(E53="Importé (Europe et Méditerranée)",INDIRECT("Aliments!W"&amp;$Y53),IF(E53="Importé (hors Europe et Méditerranée)",INDIRECT("Aliments!V"&amp;$Y53),IF(E53="Production nationale",INDIRECT("Aliments!X"&amp;$Y53),INDIRECT("Aliments!y"&amp;$Y53)))))*$B53,VLOOKUP($F53,Catégories!$O$4:$P$23,2,FALSE)*$B53*$G53))*44/12</f>
        <v>0</v>
      </c>
      <c r="N53" s="27">
        <f t="shared" si="5"/>
        <v>0</v>
      </c>
      <c r="O53" s="60">
        <f>-(IF($H53=TRUE,VLOOKUP($A53,Ingredients!$B$5:$D$104,3,),0))*J53</f>
        <v>0</v>
      </c>
      <c r="P53" s="61"/>
      <c r="Q53" s="61"/>
      <c r="R53" s="54"/>
      <c r="S53" s="54"/>
      <c r="T53" s="55"/>
      <c r="U53" s="55"/>
      <c r="V53" s="55"/>
      <c r="W53" s="54"/>
      <c r="Y53" s="63">
        <f>VLOOKUP($A53,Ingredients!$AC$5:$AD$104,2,FALSE)</f>
        <v>17</v>
      </c>
    </row>
    <row r="54" spans="1:25" ht="19.5" customHeight="1">
      <c r="A54" s="37" t="s">
        <v>103</v>
      </c>
      <c r="B54" s="19"/>
      <c r="C54" s="19" t="s">
        <v>123</v>
      </c>
      <c r="D54" s="19"/>
      <c r="E54" s="19" t="s">
        <v>134</v>
      </c>
      <c r="F54" s="50"/>
      <c r="G54" s="51"/>
      <c r="H54" s="19" t="b">
        <v>0</v>
      </c>
      <c r="I54" s="19" t="s">
        <v>29</v>
      </c>
      <c r="J54" s="20">
        <f>((VLOOKUP($A54,Ingredients!$B$5:$C$104,2,FALSE))*(44/12))*B54</f>
        <v>0</v>
      </c>
      <c r="K54" s="30"/>
      <c r="L54" s="31">
        <f ca="1" t="shared" si="6"/>
        <v>0</v>
      </c>
      <c r="M54" s="31">
        <f ca="1">(IF(F54="",(IF(E54="Importé (Europe et Méditerranée)",INDIRECT("Aliments!W"&amp;$Y54),IF(E54="Importé (hors Europe et Méditerranée)",INDIRECT("Aliments!V"&amp;$Y54),IF(E54="Production nationale",INDIRECT("Aliments!X"&amp;$Y54),INDIRECT("Aliments!y"&amp;$Y54)))))*$B54,VLOOKUP($F54,Catégories!$O$4:$P$23,2,FALSE)*$B54*$G54))*44/12</f>
        <v>0</v>
      </c>
      <c r="N54" s="27">
        <f t="shared" si="5"/>
        <v>0</v>
      </c>
      <c r="O54" s="60">
        <f>-(IF($H54=TRUE,VLOOKUP($A54,Ingredients!$B$5:$D$104,3,),0))*J54</f>
        <v>0</v>
      </c>
      <c r="P54" s="61"/>
      <c r="Q54" s="61"/>
      <c r="R54" s="54"/>
      <c r="S54" s="54"/>
      <c r="T54" s="55"/>
      <c r="U54" s="55"/>
      <c r="V54" s="55"/>
      <c r="W54" s="54"/>
      <c r="Y54" s="63">
        <f>VLOOKUP($A54,Ingredients!$AC$5:$AD$104,2,FALSE)</f>
        <v>17</v>
      </c>
    </row>
    <row r="55" spans="1:25" ht="19.5" customHeight="1">
      <c r="A55" s="37" t="s">
        <v>103</v>
      </c>
      <c r="B55" s="19"/>
      <c r="C55" s="19" t="s">
        <v>123</v>
      </c>
      <c r="D55" s="19"/>
      <c r="E55" s="19" t="s">
        <v>134</v>
      </c>
      <c r="F55" s="50"/>
      <c r="G55" s="51"/>
      <c r="H55" s="19" t="b">
        <v>0</v>
      </c>
      <c r="I55" s="19" t="s">
        <v>29</v>
      </c>
      <c r="J55" s="20">
        <f>((VLOOKUP($A55,Ingredients!$B$5:$C$104,2,FALSE))*(44/12))*B55</f>
        <v>0</v>
      </c>
      <c r="K55" s="30"/>
      <c r="L55" s="31">
        <f ca="1" t="shared" si="6"/>
        <v>0</v>
      </c>
      <c r="M55" s="31">
        <f ca="1">(IF(F55="",(IF(E55="Importé (Europe et Méditerranée)",INDIRECT("Aliments!W"&amp;$Y55),IF(E55="Importé (hors Europe et Méditerranée)",INDIRECT("Aliments!V"&amp;$Y55),IF(E55="Production nationale",INDIRECT("Aliments!X"&amp;$Y55),INDIRECT("Aliments!y"&amp;$Y55)))))*$B55,VLOOKUP($F55,Catégories!$O$4:$P$23,2,FALSE)*$B55*$G55))*44/12</f>
        <v>0</v>
      </c>
      <c r="N55" s="27">
        <f t="shared" si="5"/>
        <v>0</v>
      </c>
      <c r="O55" s="60">
        <f>-(IF($H55=TRUE,VLOOKUP($A55,Ingredients!$B$5:$D$104,3,),0))*J55</f>
        <v>0</v>
      </c>
      <c r="P55" s="61"/>
      <c r="Q55" s="61"/>
      <c r="R55" s="54"/>
      <c r="S55" s="54"/>
      <c r="T55" s="55"/>
      <c r="U55" s="55"/>
      <c r="V55" s="55"/>
      <c r="W55" s="54"/>
      <c r="Y55" s="63">
        <f>VLOOKUP($A55,Ingredients!$AC$5:$AD$104,2,FALSE)</f>
        <v>17</v>
      </c>
    </row>
    <row r="56" spans="1:25" ht="19.5" customHeight="1">
      <c r="A56" s="37" t="s">
        <v>103</v>
      </c>
      <c r="B56" s="19"/>
      <c r="C56" s="19" t="s">
        <v>123</v>
      </c>
      <c r="D56" s="19"/>
      <c r="E56" s="19" t="s">
        <v>134</v>
      </c>
      <c r="F56" s="50"/>
      <c r="G56" s="51"/>
      <c r="H56" s="19" t="b">
        <v>0</v>
      </c>
      <c r="I56" s="19" t="s">
        <v>29</v>
      </c>
      <c r="J56" s="20">
        <f>((VLOOKUP($A56,Ingredients!$B$5:$C$104,2,FALSE))*(44/12))*B56</f>
        <v>0</v>
      </c>
      <c r="K56" s="30"/>
      <c r="L56" s="31">
        <f ca="1" t="shared" si="6"/>
        <v>0</v>
      </c>
      <c r="M56" s="31">
        <f ca="1">(IF(F56="",(IF(E56="Importé (Europe et Méditerranée)",INDIRECT("Aliments!W"&amp;$Y56),IF(E56="Importé (hors Europe et Méditerranée)",INDIRECT("Aliments!V"&amp;$Y56),IF(E56="Production nationale",INDIRECT("Aliments!X"&amp;$Y56),INDIRECT("Aliments!y"&amp;$Y56)))))*$B56,VLOOKUP($F56,Catégories!$O$4:$P$23,2,FALSE)*$B56*$G56))*44/12</f>
        <v>0</v>
      </c>
      <c r="N56" s="27">
        <f t="shared" si="5"/>
        <v>0</v>
      </c>
      <c r="O56" s="60">
        <f>-(IF($H56=TRUE,VLOOKUP($A56,Ingredients!$B$5:$D$104,3,),0))*J56</f>
        <v>0</v>
      </c>
      <c r="P56" s="61"/>
      <c r="Q56" s="61"/>
      <c r="R56" s="54"/>
      <c r="S56" s="54"/>
      <c r="T56" s="55"/>
      <c r="U56" s="55"/>
      <c r="V56" s="55"/>
      <c r="W56" s="54"/>
      <c r="Y56" s="63">
        <f>VLOOKUP($A56,Ingredients!$AC$5:$AD$104,2,FALSE)</f>
        <v>17</v>
      </c>
    </row>
    <row r="57" spans="1:25" ht="19.5" customHeight="1">
      <c r="A57" s="37" t="s">
        <v>103</v>
      </c>
      <c r="B57" s="19"/>
      <c r="C57" s="37" t="s">
        <v>123</v>
      </c>
      <c r="D57" s="19"/>
      <c r="E57" s="19" t="s">
        <v>134</v>
      </c>
      <c r="F57" s="50"/>
      <c r="G57" s="51"/>
      <c r="H57" s="19" t="b">
        <v>0</v>
      </c>
      <c r="I57" s="19" t="s">
        <v>29</v>
      </c>
      <c r="J57" s="20">
        <f>((VLOOKUP($A57,Ingredients!$B$5:$C$104,2,FALSE))*(44/12))*B57</f>
        <v>0</v>
      </c>
      <c r="K57" s="30"/>
      <c r="L57" s="31">
        <f ca="1" t="shared" si="6"/>
        <v>0</v>
      </c>
      <c r="M57" s="31">
        <f ca="1">(IF(F57="",(IF(E57="Importé (Europe et Méditerranée)",INDIRECT("Aliments!W"&amp;$Y57),IF(E57="Importé (hors Europe et Méditerranée)",INDIRECT("Aliments!V"&amp;$Y57),IF(E57="Production nationale",INDIRECT("Aliments!X"&amp;$Y57),INDIRECT("Aliments!y"&amp;$Y57)))))*$B57,VLOOKUP($F57,Catégories!$O$4:$P$23,2,FALSE)*$B57*$G57))*44/12</f>
        <v>0</v>
      </c>
      <c r="N57" s="27">
        <f t="shared" si="5"/>
        <v>0</v>
      </c>
      <c r="O57" s="60">
        <f>-(IF($H57=TRUE,VLOOKUP($A57,Ingredients!$B$5:$D$104,3,),0))*J57</f>
        <v>0</v>
      </c>
      <c r="P57" s="61"/>
      <c r="Q57" s="61"/>
      <c r="R57" s="54"/>
      <c r="S57" s="54"/>
      <c r="T57" s="55"/>
      <c r="U57" s="55"/>
      <c r="V57" s="55"/>
      <c r="W57" s="54"/>
      <c r="Y57" s="63">
        <f>VLOOKUP($A57,Ingredients!$AC$5:$AD$104,2,FALSE)</f>
        <v>17</v>
      </c>
    </row>
    <row r="58" spans="1:25" ht="19.5" customHeight="1">
      <c r="A58" s="37" t="s">
        <v>103</v>
      </c>
      <c r="B58" s="19"/>
      <c r="C58" s="37" t="s">
        <v>123</v>
      </c>
      <c r="D58" s="19"/>
      <c r="E58" s="19" t="s">
        <v>134</v>
      </c>
      <c r="F58" s="50"/>
      <c r="G58" s="51"/>
      <c r="H58" s="19" t="b">
        <v>0</v>
      </c>
      <c r="I58" s="19" t="s">
        <v>29</v>
      </c>
      <c r="J58" s="20">
        <f>((VLOOKUP($A58,Ingredients!$B$5:$C$104,2,FALSE))*(44/12))*B58</f>
        <v>0</v>
      </c>
      <c r="K58" s="30"/>
      <c r="L58" s="31">
        <f ca="1" t="shared" si="6"/>
        <v>0</v>
      </c>
      <c r="M58" s="31">
        <f ca="1">(IF(F58="",(IF(E58="Importé (Europe et Méditerranée)",INDIRECT("Aliments!W"&amp;$Y58),IF(E58="Importé (hors Europe et Méditerranée)",INDIRECT("Aliments!V"&amp;$Y58),IF(E58="Production nationale",INDIRECT("Aliments!X"&amp;$Y58),INDIRECT("Aliments!y"&amp;$Y58)))))*$B58,VLOOKUP($F58,Catégories!$O$4:$P$23,2,FALSE)*$B58*$G58))*44/12</f>
        <v>0</v>
      </c>
      <c r="N58" s="27">
        <f t="shared" si="5"/>
        <v>0</v>
      </c>
      <c r="O58" s="60">
        <f>-(IF($H58=TRUE,VLOOKUP($A58,Ingredients!$B$5:$D$104,3,),0))*J58</f>
        <v>0</v>
      </c>
      <c r="P58" s="61"/>
      <c r="Q58" s="61"/>
      <c r="R58" s="54"/>
      <c r="S58" s="54"/>
      <c r="T58" s="55"/>
      <c r="U58" s="55"/>
      <c r="V58" s="55"/>
      <c r="W58" s="54"/>
      <c r="Y58" s="63">
        <f>VLOOKUP($A58,Ingredients!$AC$5:$AD$104,2,FALSE)</f>
        <v>17</v>
      </c>
    </row>
    <row r="59" spans="1:25" ht="19.5" customHeight="1">
      <c r="A59" s="37" t="s">
        <v>103</v>
      </c>
      <c r="B59" s="19"/>
      <c r="C59" s="37" t="s">
        <v>123</v>
      </c>
      <c r="D59" s="19"/>
      <c r="E59" s="19" t="s">
        <v>134</v>
      </c>
      <c r="F59" s="50"/>
      <c r="G59" s="51"/>
      <c r="H59" s="19" t="b">
        <v>0</v>
      </c>
      <c r="I59" s="19" t="s">
        <v>29</v>
      </c>
      <c r="J59" s="20">
        <f>((VLOOKUP($A59,Ingredients!$B$5:$C$104,2,FALSE))*(44/12))*B59</f>
        <v>0</v>
      </c>
      <c r="K59" s="30"/>
      <c r="L59" s="31">
        <f ca="1" t="shared" si="6"/>
        <v>0</v>
      </c>
      <c r="M59" s="31">
        <f ca="1">(IF(F59="",(IF(E59="Importé (Europe et Méditerranée)",INDIRECT("Aliments!W"&amp;$Y59),IF(E59="Importé (hors Europe et Méditerranée)",INDIRECT("Aliments!V"&amp;$Y59),IF(E59="Production nationale",INDIRECT("Aliments!X"&amp;$Y59),INDIRECT("Aliments!y"&amp;$Y59)))))*$B59,VLOOKUP($F59,Catégories!$O$4:$P$23,2,FALSE)*$B59*$G59))*44/12</f>
        <v>0</v>
      </c>
      <c r="N59" s="27">
        <f t="shared" si="5"/>
        <v>0</v>
      </c>
      <c r="O59" s="60">
        <f>-(IF($H59=TRUE,VLOOKUP($A59,Ingredients!$B$5:$D$104,3,),0))*J59</f>
        <v>0</v>
      </c>
      <c r="P59" s="61"/>
      <c r="Q59" s="61"/>
      <c r="R59" s="54"/>
      <c r="S59" s="54"/>
      <c r="T59" s="55"/>
      <c r="U59" s="55"/>
      <c r="V59" s="55"/>
      <c r="W59" s="54"/>
      <c r="Y59" s="63">
        <f>VLOOKUP($A59,Ingredients!$AC$5:$AD$104,2,FALSE)</f>
        <v>17</v>
      </c>
    </row>
    <row r="60" spans="1:25" ht="19.5" customHeight="1">
      <c r="A60" s="37" t="s">
        <v>103</v>
      </c>
      <c r="B60" s="19"/>
      <c r="C60" s="37" t="s">
        <v>123</v>
      </c>
      <c r="D60" s="19"/>
      <c r="E60" s="19" t="s">
        <v>134</v>
      </c>
      <c r="F60" s="50"/>
      <c r="G60" s="51"/>
      <c r="H60" s="19" t="b">
        <v>0</v>
      </c>
      <c r="I60" s="19" t="s">
        <v>29</v>
      </c>
      <c r="J60" s="20">
        <f>((VLOOKUP($A60,Ingredients!$B$5:$C$104,2,FALSE))*(44/12))*B60</f>
        <v>0</v>
      </c>
      <c r="K60" s="30"/>
      <c r="L60" s="31">
        <f ca="1" t="shared" si="6"/>
        <v>0</v>
      </c>
      <c r="M60" s="31">
        <f ca="1">(IF(F60="",(IF(E60="Importé (Europe et Méditerranée)",INDIRECT("Aliments!W"&amp;$Y60),IF(E60="Importé (hors Europe et Méditerranée)",INDIRECT("Aliments!V"&amp;$Y60),IF(E60="Production nationale",INDIRECT("Aliments!X"&amp;$Y60),INDIRECT("Aliments!y"&amp;$Y60)))))*$B60,VLOOKUP($F60,Catégories!$O$4:$P$23,2,FALSE)*$B60*$G60))*44/12</f>
        <v>0</v>
      </c>
      <c r="N60" s="27">
        <f t="shared" si="5"/>
        <v>0</v>
      </c>
      <c r="O60" s="60">
        <f>-(IF($H60=TRUE,VLOOKUP($A60,Ingredients!$B$5:$D$104,3,),0))*J60</f>
        <v>0</v>
      </c>
      <c r="P60" s="61"/>
      <c r="Q60" s="61"/>
      <c r="R60" s="54"/>
      <c r="S60" s="54"/>
      <c r="T60" s="55"/>
      <c r="U60" s="55"/>
      <c r="V60" s="55"/>
      <c r="W60" s="54"/>
      <c r="Y60" s="63">
        <f>VLOOKUP($A60,Ingredients!$AC$5:$AD$104,2,FALSE)</f>
        <v>17</v>
      </c>
    </row>
    <row r="61" spans="16:25" ht="19.5" customHeight="1">
      <c r="P61" s="61"/>
      <c r="Q61" s="61"/>
      <c r="R61" s="55"/>
      <c r="S61" s="55"/>
      <c r="T61" s="55"/>
      <c r="U61" s="55"/>
      <c r="V61" s="55"/>
      <c r="W61" s="55"/>
      <c r="Y61" s="63" t="e">
        <f>VLOOKUP($A61,Ingredients!$AC$5:$AD$104,2,FALSE)</f>
        <v>#N/A</v>
      </c>
    </row>
    <row r="62" spans="1:25" ht="19.5" customHeight="1">
      <c r="A62" s="35" t="s">
        <v>205</v>
      </c>
      <c r="P62" s="61"/>
      <c r="Q62" s="61"/>
      <c r="R62" s="55"/>
      <c r="S62" s="55"/>
      <c r="T62" s="55"/>
      <c r="U62" s="55"/>
      <c r="V62" s="55"/>
      <c r="W62" s="55"/>
      <c r="Y62" s="63" t="e">
        <f>VLOOKUP($A62,Ingredients!$AC$5:$AD$104,2,FALSE)</f>
        <v>#N/A</v>
      </c>
    </row>
    <row r="63" spans="1:25" ht="19.5" customHeight="1">
      <c r="A63" s="19" t="s">
        <v>156</v>
      </c>
      <c r="B63" s="19"/>
      <c r="C63" s="37" t="s">
        <v>123</v>
      </c>
      <c r="D63" s="19"/>
      <c r="E63" s="19" t="s">
        <v>134</v>
      </c>
      <c r="F63" s="50"/>
      <c r="G63" s="51"/>
      <c r="H63" s="19" t="b">
        <v>0</v>
      </c>
      <c r="I63" s="19" t="s">
        <v>29</v>
      </c>
      <c r="J63" s="20">
        <f>((VLOOKUP($A63,Ingredients!$B$5:$C$104,2,FALSE))*(44/12))*B63</f>
        <v>0</v>
      </c>
      <c r="K63" s="30"/>
      <c r="L63" s="31">
        <f aca="true" ca="1" t="shared" si="7" ref="L63:L72">IF(C63&lt;&gt;"",IF($C63="Réfrigéré",INDIRECT("Ingredients!T"&amp;$Y63),IF($C63="Surgelé",INDIRECT("Ingredients!Q"&amp;$Y63),IF($C63="Conserve",INDIRECT("Ingredients!R"&amp;$Y63),IF($C63="Sec",INDIRECT("Ingredients!S"&amp;$Y63),"0")))),"")*(44/12)*$B63</f>
        <v>0</v>
      </c>
      <c r="M63" s="31">
        <f ca="1">(IF(F63="",(IF(E63="Importé (Europe et Méditerranée)",INDIRECT("Aliments!W"&amp;$Y63),IF(E63="Importé (hors Europe et Méditerranée)",INDIRECT("Aliments!V"&amp;$Y63),IF(E63="Production nationale",INDIRECT("Aliments!X"&amp;$Y63),INDIRECT("Aliments!y"&amp;$Y63)))))*$B63,VLOOKUP($F63,Catégories!$O$4:$P$23,2,FALSE)*$B63*$G63))*44/12</f>
        <v>0</v>
      </c>
      <c r="N63" s="27">
        <f t="shared" si="5"/>
        <v>0</v>
      </c>
      <c r="O63" s="60">
        <f>-(IF($H63=TRUE,VLOOKUP($A63,Ingredients!$B$5:$D$104,3,),0))*J63</f>
        <v>0</v>
      </c>
      <c r="P63" s="61"/>
      <c r="Q63" s="61"/>
      <c r="R63" s="54"/>
      <c r="S63" s="54"/>
      <c r="T63" s="55"/>
      <c r="U63" s="55"/>
      <c r="V63" s="55"/>
      <c r="W63" s="54"/>
      <c r="Y63" s="63">
        <f>VLOOKUP($A63,Ingredients!$AC$5:$AD$104,2,FALSE)</f>
        <v>5</v>
      </c>
    </row>
    <row r="64" spans="1:25" ht="19.5" customHeight="1">
      <c r="A64" s="37" t="s">
        <v>156</v>
      </c>
      <c r="B64" s="19"/>
      <c r="C64" s="37" t="s">
        <v>123</v>
      </c>
      <c r="D64" s="19"/>
      <c r="E64" s="19" t="s">
        <v>134</v>
      </c>
      <c r="F64" s="50"/>
      <c r="G64" s="51"/>
      <c r="H64" s="19" t="b">
        <v>0</v>
      </c>
      <c r="I64" s="19" t="s">
        <v>29</v>
      </c>
      <c r="J64" s="20">
        <f>((VLOOKUP($A64,Ingredients!$B$5:$C$104,2,FALSE))*(44/12))*B64</f>
        <v>0</v>
      </c>
      <c r="K64" s="30"/>
      <c r="L64" s="31">
        <f ca="1" t="shared" si="7"/>
        <v>0</v>
      </c>
      <c r="M64" s="31">
        <f ca="1">(IF(F64="",(IF(E64="Importé (Europe et Méditerranée)",INDIRECT("Aliments!W"&amp;$Y64),IF(E64="Importé (hors Europe et Méditerranée)",INDIRECT("Aliments!V"&amp;$Y64),IF(E64="Production nationale",INDIRECT("Aliments!X"&amp;$Y64),INDIRECT("Aliments!y"&amp;$Y64)))))*$B64,VLOOKUP($F64,Catégories!$O$4:$P$23,2,FALSE)*$B64*$G64))*44/12</f>
        <v>0</v>
      </c>
      <c r="N64" s="27">
        <f t="shared" si="5"/>
        <v>0</v>
      </c>
      <c r="O64" s="60">
        <f>-(IF($H64=TRUE,VLOOKUP($A64,Ingredients!$B$5:$D$104,3,),0))*J64</f>
        <v>0</v>
      </c>
      <c r="P64" s="61"/>
      <c r="Q64" s="61"/>
      <c r="R64" s="54"/>
      <c r="S64" s="54"/>
      <c r="T64" s="55"/>
      <c r="U64" s="55"/>
      <c r="V64" s="55"/>
      <c r="W64" s="54"/>
      <c r="Y64" s="63">
        <f>VLOOKUP($A64,Ingredients!$AC$5:$AD$104,2,FALSE)</f>
        <v>5</v>
      </c>
    </row>
    <row r="65" spans="1:25" ht="19.5" customHeight="1">
      <c r="A65" s="37" t="s">
        <v>156</v>
      </c>
      <c r="B65" s="19"/>
      <c r="C65" s="37" t="s">
        <v>123</v>
      </c>
      <c r="D65" s="19"/>
      <c r="E65" s="19" t="s">
        <v>134</v>
      </c>
      <c r="F65" s="50"/>
      <c r="G65" s="51"/>
      <c r="H65" s="19" t="b">
        <v>0</v>
      </c>
      <c r="I65" s="19" t="s">
        <v>29</v>
      </c>
      <c r="J65" s="20">
        <f>((VLOOKUP($A65,Ingredients!$B$5:$C$104,2,FALSE))*(44/12))*B65</f>
        <v>0</v>
      </c>
      <c r="K65" s="30"/>
      <c r="L65" s="31">
        <f ca="1" t="shared" si="7"/>
        <v>0</v>
      </c>
      <c r="M65" s="31">
        <f ca="1">(IF(F65="",(IF(E65="Importé (Europe et Méditerranée)",INDIRECT("Aliments!W"&amp;$Y65),IF(E65="Importé (hors Europe et Méditerranée)",INDIRECT("Aliments!V"&amp;$Y65),IF(E65="Production nationale",INDIRECT("Aliments!X"&amp;$Y65),INDIRECT("Aliments!y"&amp;$Y65)))))*$B65,VLOOKUP($F65,Catégories!$O$4:$P$23,2,FALSE)*$B65*$G65))*44/12</f>
        <v>0</v>
      </c>
      <c r="N65" s="27">
        <f t="shared" si="5"/>
        <v>0</v>
      </c>
      <c r="O65" s="60">
        <f>-(IF($H65=TRUE,VLOOKUP($A65,Ingredients!$B$5:$D$104,3,),0))*J65</f>
        <v>0</v>
      </c>
      <c r="P65" s="61"/>
      <c r="Q65" s="61"/>
      <c r="R65" s="54"/>
      <c r="S65" s="54"/>
      <c r="T65" s="55"/>
      <c r="U65" s="55"/>
      <c r="V65" s="55"/>
      <c r="W65" s="54"/>
      <c r="Y65" s="63">
        <f>VLOOKUP($A65,Ingredients!$AC$5:$AD$104,2,FALSE)</f>
        <v>5</v>
      </c>
    </row>
    <row r="66" spans="1:25" ht="19.5" customHeight="1">
      <c r="A66" s="37" t="s">
        <v>156</v>
      </c>
      <c r="B66" s="19"/>
      <c r="C66" s="37" t="s">
        <v>123</v>
      </c>
      <c r="D66" s="19"/>
      <c r="E66" s="19" t="s">
        <v>134</v>
      </c>
      <c r="F66" s="50"/>
      <c r="G66" s="51"/>
      <c r="H66" s="19" t="b">
        <v>0</v>
      </c>
      <c r="I66" s="19" t="s">
        <v>29</v>
      </c>
      <c r="J66" s="20">
        <f>((VLOOKUP($A66,Ingredients!$B$5:$C$104,2,FALSE))*(44/12))*B66</f>
        <v>0</v>
      </c>
      <c r="K66" s="30"/>
      <c r="L66" s="31">
        <f ca="1" t="shared" si="7"/>
        <v>0</v>
      </c>
      <c r="M66" s="31">
        <f ca="1">(IF(F66="",(IF(E66="Importé (Europe et Méditerranée)",INDIRECT("Aliments!W"&amp;$Y66),IF(E66="Importé (hors Europe et Méditerranée)",INDIRECT("Aliments!V"&amp;$Y66),IF(E66="Production nationale",INDIRECT("Aliments!X"&amp;$Y66),INDIRECT("Aliments!y"&amp;$Y66)))))*$B66,VLOOKUP($F66,Catégories!$O$4:$P$23,2,FALSE)*$B66*$G66))*44/12</f>
        <v>0</v>
      </c>
      <c r="N66" s="27">
        <f t="shared" si="5"/>
        <v>0</v>
      </c>
      <c r="O66" s="60">
        <f>-(IF($H66=TRUE,VLOOKUP($A66,Ingredients!$B$5:$D$104,3,),0))*J66</f>
        <v>0</v>
      </c>
      <c r="P66" s="61"/>
      <c r="Q66" s="61"/>
      <c r="R66" s="54"/>
      <c r="S66" s="54"/>
      <c r="T66" s="55"/>
      <c r="U66" s="55"/>
      <c r="V66" s="55"/>
      <c r="W66" s="54"/>
      <c r="Y66" s="63">
        <f>VLOOKUP($A66,Ingredients!$AC$5:$AD$104,2,FALSE)</f>
        <v>5</v>
      </c>
    </row>
    <row r="67" spans="1:25" ht="19.5" customHeight="1">
      <c r="A67" s="37" t="s">
        <v>156</v>
      </c>
      <c r="B67" s="19"/>
      <c r="C67" s="37" t="s">
        <v>123</v>
      </c>
      <c r="D67" s="19"/>
      <c r="E67" s="19" t="s">
        <v>134</v>
      </c>
      <c r="F67" s="50"/>
      <c r="G67" s="51"/>
      <c r="H67" s="19" t="b">
        <v>0</v>
      </c>
      <c r="I67" s="19" t="s">
        <v>29</v>
      </c>
      <c r="J67" s="20">
        <f>((VLOOKUP($A67,Ingredients!$B$5:$C$104,2,FALSE))*(44/12))*B67</f>
        <v>0</v>
      </c>
      <c r="K67" s="30"/>
      <c r="L67" s="31">
        <f ca="1" t="shared" si="7"/>
        <v>0</v>
      </c>
      <c r="M67" s="31">
        <f ca="1">(IF(F67="",(IF(E67="Importé (Europe et Méditerranée)",INDIRECT("Aliments!W"&amp;$Y67),IF(E67="Importé (hors Europe et Méditerranée)",INDIRECT("Aliments!V"&amp;$Y67),IF(E67="Production nationale",INDIRECT("Aliments!X"&amp;$Y67),INDIRECT("Aliments!y"&amp;$Y67)))))*$B67,VLOOKUP($F67,Catégories!$O$4:$P$23,2,FALSE)*$B67*$G67))*44/12</f>
        <v>0</v>
      </c>
      <c r="N67" s="27">
        <f t="shared" si="5"/>
        <v>0</v>
      </c>
      <c r="O67" s="60">
        <f>-(IF($H67=TRUE,VLOOKUP($A67,Ingredients!$B$5:$D$104,3,),0))*J67</f>
        <v>0</v>
      </c>
      <c r="P67" s="61"/>
      <c r="Q67" s="61"/>
      <c r="R67" s="54"/>
      <c r="S67" s="54"/>
      <c r="T67" s="55"/>
      <c r="U67" s="55"/>
      <c r="V67" s="55"/>
      <c r="W67" s="54"/>
      <c r="Y67" s="63">
        <f>VLOOKUP($A67,Ingredients!$AC$5:$AD$104,2,FALSE)</f>
        <v>5</v>
      </c>
    </row>
    <row r="68" spans="1:25" ht="19.5" customHeight="1">
      <c r="A68" s="37" t="s">
        <v>156</v>
      </c>
      <c r="B68" s="19"/>
      <c r="C68" s="37" t="s">
        <v>123</v>
      </c>
      <c r="D68" s="19"/>
      <c r="E68" s="19" t="s">
        <v>134</v>
      </c>
      <c r="F68" s="50"/>
      <c r="G68" s="51"/>
      <c r="H68" s="19" t="b">
        <v>0</v>
      </c>
      <c r="I68" s="19" t="s">
        <v>29</v>
      </c>
      <c r="J68" s="20">
        <f>((VLOOKUP($A68,Ingredients!$B$5:$C$104,2,FALSE))*(44/12))*B68</f>
        <v>0</v>
      </c>
      <c r="K68" s="30"/>
      <c r="L68" s="31">
        <f ca="1" t="shared" si="7"/>
        <v>0</v>
      </c>
      <c r="M68" s="31">
        <f ca="1">(IF(F68="",(IF(E68="Importé (Europe et Méditerranée)",INDIRECT("Aliments!W"&amp;$Y68),IF(E68="Importé (hors Europe et Méditerranée)",INDIRECT("Aliments!V"&amp;$Y68),IF(E68="Production nationale",INDIRECT("Aliments!X"&amp;$Y68),INDIRECT("Aliments!y"&amp;$Y68)))))*$B68,VLOOKUP($F68,Catégories!$O$4:$P$23,2,FALSE)*$B68*$G68))*44/12</f>
        <v>0</v>
      </c>
      <c r="N68" s="27">
        <f t="shared" si="5"/>
        <v>0</v>
      </c>
      <c r="O68" s="60">
        <f>-(IF($H68=TRUE,VLOOKUP($A68,Ingredients!$B$5:$D$104,3,),0))*J68</f>
        <v>0</v>
      </c>
      <c r="P68" s="61"/>
      <c r="Q68" s="61"/>
      <c r="R68" s="54"/>
      <c r="S68" s="54"/>
      <c r="T68" s="55"/>
      <c r="U68" s="55"/>
      <c r="V68" s="55"/>
      <c r="W68" s="54"/>
      <c r="Y68" s="63">
        <f>VLOOKUP($A68,Ingredients!$AC$5:$AD$104,2,FALSE)</f>
        <v>5</v>
      </c>
    </row>
    <row r="69" spans="1:27" ht="19.5" customHeight="1">
      <c r="A69" s="37" t="s">
        <v>156</v>
      </c>
      <c r="B69" s="19"/>
      <c r="C69" s="37" t="s">
        <v>123</v>
      </c>
      <c r="D69" s="19"/>
      <c r="E69" s="19" t="s">
        <v>134</v>
      </c>
      <c r="F69" s="50"/>
      <c r="G69" s="51"/>
      <c r="H69" s="19" t="b">
        <v>0</v>
      </c>
      <c r="I69" s="19" t="s">
        <v>29</v>
      </c>
      <c r="J69" s="20">
        <f>((VLOOKUP($A69,Ingredients!$B$5:$C$104,2,FALSE))*(44/12))*B69</f>
        <v>0</v>
      </c>
      <c r="K69" s="30"/>
      <c r="L69" s="31">
        <f ca="1" t="shared" si="7"/>
        <v>0</v>
      </c>
      <c r="M69" s="31">
        <f ca="1">(IF(F69="",(IF(E69="Importé (Europe et Méditerranée)",INDIRECT("Aliments!W"&amp;$Y69),IF(E69="Importé (hors Europe et Méditerranée)",INDIRECT("Aliments!V"&amp;$Y69),IF(E69="Production nationale",INDIRECT("Aliments!X"&amp;$Y69),INDIRECT("Aliments!y"&amp;$Y69)))))*$B69,VLOOKUP($F69,Catégories!$O$4:$P$23,2,FALSE)*$B69*$G69))*44/12</f>
        <v>0</v>
      </c>
      <c r="N69" s="27">
        <f t="shared" si="5"/>
        <v>0</v>
      </c>
      <c r="O69" s="60">
        <f>-(IF($H69=TRUE,VLOOKUP($A69,Ingredients!$B$5:$D$104,3,),0))*J69</f>
        <v>0</v>
      </c>
      <c r="P69" s="61"/>
      <c r="Q69" s="61"/>
      <c r="R69" s="54"/>
      <c r="S69" s="54"/>
      <c r="T69" s="55"/>
      <c r="U69" s="55"/>
      <c r="V69" s="55"/>
      <c r="W69" s="54"/>
      <c r="Y69" s="63">
        <f>VLOOKUP($A69,Ingredients!$AC$5:$AD$104,2,FALSE)</f>
        <v>5</v>
      </c>
      <c r="AA69" s="42"/>
    </row>
    <row r="70" spans="1:25" ht="19.5" customHeight="1">
      <c r="A70" s="37" t="s">
        <v>156</v>
      </c>
      <c r="B70" s="19"/>
      <c r="C70" s="37" t="s">
        <v>123</v>
      </c>
      <c r="D70" s="19"/>
      <c r="E70" s="19" t="s">
        <v>134</v>
      </c>
      <c r="F70" s="50"/>
      <c r="G70" s="51"/>
      <c r="H70" s="19" t="b">
        <v>0</v>
      </c>
      <c r="I70" s="19" t="s">
        <v>29</v>
      </c>
      <c r="J70" s="20">
        <f>((VLOOKUP($A70,Ingredients!$B$5:$C$104,2,FALSE))*(44/12))*B70</f>
        <v>0</v>
      </c>
      <c r="K70" s="30"/>
      <c r="L70" s="31">
        <f ca="1" t="shared" si="7"/>
        <v>0</v>
      </c>
      <c r="M70" s="31">
        <f ca="1">(IF(F70="",(IF(E70="Importé (Europe et Méditerranée)",INDIRECT("Aliments!W"&amp;$Y70),IF(E70="Importé (hors Europe et Méditerranée)",INDIRECT("Aliments!V"&amp;$Y70),IF(E70="Production nationale",INDIRECT("Aliments!X"&amp;$Y70),INDIRECT("Aliments!y"&amp;$Y70)))))*$B70,VLOOKUP($F70,Catégories!$O$4:$P$23,2,FALSE)*$B70*$G70))*44/12</f>
        <v>0</v>
      </c>
      <c r="N70" s="27">
        <f t="shared" si="5"/>
        <v>0</v>
      </c>
      <c r="O70" s="60">
        <f>-(IF($H70=TRUE,VLOOKUP($A70,Ingredients!$B$5:$D$104,3,),0))*J70</f>
        <v>0</v>
      </c>
      <c r="P70" s="61"/>
      <c r="Q70" s="61"/>
      <c r="R70" s="54"/>
      <c r="S70" s="54"/>
      <c r="T70" s="55"/>
      <c r="U70" s="55"/>
      <c r="V70" s="55"/>
      <c r="W70" s="54"/>
      <c r="Y70" s="63">
        <f>VLOOKUP($A70,Ingredients!$AC$5:$AD$104,2,FALSE)</f>
        <v>5</v>
      </c>
    </row>
    <row r="71" spans="1:25" ht="19.5" customHeight="1">
      <c r="A71" s="37" t="s">
        <v>156</v>
      </c>
      <c r="B71" s="19"/>
      <c r="C71" s="37" t="s">
        <v>123</v>
      </c>
      <c r="D71" s="19"/>
      <c r="E71" s="19" t="s">
        <v>134</v>
      </c>
      <c r="F71" s="50"/>
      <c r="G71" s="51"/>
      <c r="H71" s="19" t="b">
        <v>0</v>
      </c>
      <c r="I71" s="19" t="s">
        <v>29</v>
      </c>
      <c r="J71" s="20">
        <f>((VLOOKUP($A71,Ingredients!$B$5:$C$104,2,FALSE))*(44/12))*B71</f>
        <v>0</v>
      </c>
      <c r="K71" s="30"/>
      <c r="L71" s="31">
        <f ca="1" t="shared" si="7"/>
        <v>0</v>
      </c>
      <c r="M71" s="31">
        <f ca="1">(IF(F71="",(IF(E71="Importé (Europe et Méditerranée)",INDIRECT("Aliments!W"&amp;$Y71),IF(E71="Importé (hors Europe et Méditerranée)",INDIRECT("Aliments!V"&amp;$Y71),IF(E71="Production nationale",INDIRECT("Aliments!X"&amp;$Y71),INDIRECT("Aliments!y"&amp;$Y71)))))*$B71,VLOOKUP($F71,Catégories!$O$4:$P$23,2,FALSE)*$B71*$G71))*44/12</f>
        <v>0</v>
      </c>
      <c r="N71" s="27">
        <f t="shared" si="5"/>
        <v>0</v>
      </c>
      <c r="O71" s="60">
        <f>-(IF($H71=TRUE,VLOOKUP($A71,Ingredients!$B$5:$D$104,3,),0))*J71</f>
        <v>0</v>
      </c>
      <c r="P71" s="61"/>
      <c r="Q71" s="61"/>
      <c r="R71" s="54"/>
      <c r="S71" s="54"/>
      <c r="T71" s="55"/>
      <c r="U71" s="55"/>
      <c r="V71" s="55"/>
      <c r="W71" s="54"/>
      <c r="Y71" s="63">
        <f>VLOOKUP($A71,Ingredients!$AC$5:$AD$104,2,FALSE)</f>
        <v>5</v>
      </c>
    </row>
    <row r="72" spans="1:25" ht="19.5" customHeight="1">
      <c r="A72" s="37" t="s">
        <v>156</v>
      </c>
      <c r="B72" s="19"/>
      <c r="C72" s="37" t="s">
        <v>123</v>
      </c>
      <c r="D72" s="19"/>
      <c r="E72" s="19" t="s">
        <v>134</v>
      </c>
      <c r="F72" s="50"/>
      <c r="G72" s="51"/>
      <c r="H72" s="19" t="b">
        <v>0</v>
      </c>
      <c r="I72" s="19" t="s">
        <v>29</v>
      </c>
      <c r="J72" s="20">
        <f>((VLOOKUP($A72,Ingredients!$B$5:$C$104,2,FALSE))*(44/12))*B72</f>
        <v>0</v>
      </c>
      <c r="K72" s="30"/>
      <c r="L72" s="31">
        <f ca="1" t="shared" si="7"/>
        <v>0</v>
      </c>
      <c r="M72" s="31">
        <f ca="1">(IF(F72="",(IF(E72="Importé (Europe et Méditerranée)",INDIRECT("Aliments!W"&amp;$Y72),IF(E72="Importé (hors Europe et Méditerranée)",INDIRECT("Aliments!V"&amp;$Y72),IF(E72="Production nationale",INDIRECT("Aliments!X"&amp;$Y72),INDIRECT("Aliments!y"&amp;$Y72)))))*$B72,VLOOKUP($F72,Catégories!$O$4:$P$23,2,FALSE)*$B72*$G72))*44/12</f>
        <v>0</v>
      </c>
      <c r="N72" s="27">
        <f t="shared" si="5"/>
        <v>0</v>
      </c>
      <c r="O72" s="60">
        <f>-(IF($H72=TRUE,VLOOKUP($A72,Ingredients!$B$5:$D$104,3,),0))*J72</f>
        <v>0</v>
      </c>
      <c r="P72" s="61"/>
      <c r="Q72" s="61"/>
      <c r="R72" s="54"/>
      <c r="S72" s="54"/>
      <c r="T72" s="55"/>
      <c r="U72" s="55"/>
      <c r="V72" s="55"/>
      <c r="W72" s="54"/>
      <c r="Y72" s="63">
        <f>VLOOKUP($A72,Ingredients!$AC$5:$AD$104,2,FALSE)</f>
        <v>5</v>
      </c>
    </row>
    <row r="73" ht="19.5" customHeight="1">
      <c r="R73" s="53"/>
    </row>
    <row r="74" spans="1:18" ht="19.5" customHeight="1">
      <c r="A74" t="s">
        <v>237</v>
      </c>
      <c r="B74">
        <f>SUM(B14:B72)</f>
        <v>2</v>
      </c>
      <c r="R74" s="53"/>
    </row>
    <row r="75" ht="19.5" customHeight="1">
      <c r="R75" s="53"/>
    </row>
    <row r="76" spans="1:18" ht="43.5" customHeight="1">
      <c r="A76" s="71" t="s">
        <v>211</v>
      </c>
      <c r="B76" s="71"/>
      <c r="C76" s="71"/>
      <c r="D76" s="71"/>
      <c r="R76" s="53"/>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sheetData>
  <sheetProtection formatCells="0" formatColumns="0" formatRows="0" insertColumns="0" insertRows="0" selectLockedCells="1" pivotTables="0"/>
  <mergeCells count="13">
    <mergeCell ref="A1:C1"/>
    <mergeCell ref="B3:C3"/>
    <mergeCell ref="B4:C4"/>
    <mergeCell ref="B7:C7"/>
    <mergeCell ref="A76:D76"/>
    <mergeCell ref="J11:N11"/>
    <mergeCell ref="P11:R11"/>
    <mergeCell ref="B5:C5"/>
    <mergeCell ref="B8:C8"/>
    <mergeCell ref="B9:C9"/>
    <mergeCell ref="B10:C10"/>
    <mergeCell ref="A11:B11"/>
    <mergeCell ref="F11:G11"/>
  </mergeCells>
  <dataValidations count="18">
    <dataValidation type="list" allowBlank="1" showInputMessage="1" showErrorMessage="1" sqref="U63:U72 U14:U21 U24:U28 U31:U35 U38:U43 U46:U50 U53:U60">
      <formula1>OUINON</formula1>
    </dataValidation>
    <dataValidation type="list" allowBlank="1" showInputMessage="1" showErrorMessage="1" sqref="S14:S21 S63:S72 S53:S60 S46:S50 S38:S43 S31:S35 S24:S28">
      <formula1>EMBALLAGE</formula1>
    </dataValidation>
    <dataValidation type="list" allowBlank="1" showInputMessage="1" showErrorMessage="1" sqref="T14:T21 T63:T72 T53:T60 T46:T50 T38:T43 T31:T35 T24:T28">
      <formula1>MAT_EMBALL</formula1>
    </dataValidation>
    <dataValidation type="list" allowBlank="1" showInputMessage="1" showErrorMessage="1" sqref="P14 F14:F21 F24:F28 F31:F35 F38:F43 F46:F50 F53:F60 F63:F72">
      <formula1>MODES</formula1>
    </dataValidation>
    <dataValidation type="list" allowBlank="1" showInputMessage="1" showErrorMessage="1" sqref="C24:C28 C15:C21 C53:C60 C46:C50 C38:C43 C31:C35 C63:C72">
      <formula1>CONSERVATION</formula1>
    </dataValidation>
    <dataValidation type="list" showInputMessage="1" showErrorMessage="1" sqref="D24:D28 D14:D21">
      <formula1>SAISON</formula1>
    </dataValidation>
    <dataValidation type="list" allowBlank="1" showInputMessage="1" showErrorMessage="1" sqref="I24:I28 I63:I72 I53:I60 I46:I50 I38:I43 I31:I35 I14:I21">
      <formula1>PREPARATION</formula1>
    </dataValidation>
    <dataValidation type="list" allowBlank="1" showInputMessage="1" showErrorMessage="1" sqref="E24:E28 E63:E72 E53:E60 E46:E50 E38:E43 E31:E35 E14:E21">
      <formula1>ORIGINE</formula1>
    </dataValidation>
    <dataValidation type="list" allowBlank="1" showInputMessage="1" showErrorMessage="1" prompt="sélectionnez un ingrédient" sqref="A24:A28">
      <formula1>NOM_FRUITS</formula1>
    </dataValidation>
    <dataValidation type="list" allowBlank="1" showInputMessage="1" showErrorMessage="1" prompt="sélectionnez un ingrédient" sqref="A31:A35">
      <formula1>NOM_LAITAGES</formula1>
    </dataValidation>
    <dataValidation type="list" allowBlank="1" showInputMessage="1" showErrorMessage="1" prompt="sélectionnez un ingrédient" sqref="A38:A43">
      <formula1>NOM_POISSON</formula1>
    </dataValidation>
    <dataValidation type="list" allowBlank="1" showInputMessage="1" showErrorMessage="1" prompt="sélectionnez un ingrédient" sqref="A46:A50">
      <formula1>NOM_VIANDE</formula1>
    </dataValidation>
    <dataValidation type="list" allowBlank="1" showInputMessage="1" showErrorMessage="1" prompt="sélectionnez un ingrédient" sqref="A53:A60">
      <formula1>NOM_DESSERT</formula1>
    </dataValidation>
    <dataValidation type="list" allowBlank="1" showInputMessage="1" showErrorMessage="1" prompt="sélectionnez un ingrédient" sqref="A63:A72">
      <formula1>NOM_AUTRE</formula1>
    </dataValidation>
    <dataValidation type="list" showInputMessage="1" showErrorMessage="1" sqref="C14">
      <formula1>CONSERVATION</formula1>
    </dataValidation>
    <dataValidation type="list" allowBlank="1" showInputMessage="1" showErrorMessage="1" prompt="sélectionnez un ingrédient" sqref="A14:A21">
      <formula1>NOM_LEGUMES</formula1>
    </dataValidation>
    <dataValidation showInputMessage="1" showErrorMessage="1" sqref="D63:D72 D53:D60 D46:D50 D38:D43 D31:D35"/>
    <dataValidation allowBlank="1" showInputMessage="1" showErrorMessage="1" sqref="P16:P21 P24:P28 P31:P35 P38:P43 P46:P50 P53:P60 P63:P72"/>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Jadaud</dc:creator>
  <cp:keywords/>
  <dc:description/>
  <cp:lastModifiedBy>Fabien CHAUFOURNIER</cp:lastModifiedBy>
  <cp:lastPrinted>2011-06-10T09:00:38Z</cp:lastPrinted>
  <dcterms:created xsi:type="dcterms:W3CDTF">2009-04-23T16:06:17Z</dcterms:created>
  <dcterms:modified xsi:type="dcterms:W3CDTF">2017-03-28T12:40:20Z</dcterms:modified>
  <cp:category/>
  <cp:version/>
  <cp:contentType/>
  <cp:contentStatus/>
</cp:coreProperties>
</file>